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165" windowWidth="12735" windowHeight="7980"/>
  </bookViews>
  <sheets>
    <sheet name="Taul1" sheetId="1" r:id="rId1"/>
  </sheets>
  <definedNames>
    <definedName name="_xlnm._FilterDatabase" localSheetId="0" hidden="1">Taul1!$A$6:$AA$172</definedName>
    <definedName name="_xlnm.Print_Titles" localSheetId="0">Taul1!$A:$B,Taul1!$1:$6</definedName>
  </definedNames>
  <calcPr calcId="145621"/>
</workbook>
</file>

<file path=xl/calcChain.xml><?xml version="1.0" encoding="utf-8"?>
<calcChain xmlns="http://schemas.openxmlformats.org/spreadsheetml/2006/main">
  <c r="X172" i="1" l="1"/>
  <c r="X171" i="1"/>
  <c r="X168" i="1"/>
  <c r="X167" i="1"/>
  <c r="X166" i="1"/>
  <c r="X165" i="1"/>
  <c r="X163" i="1"/>
  <c r="X162" i="1"/>
  <c r="X161" i="1"/>
  <c r="X158" i="1"/>
  <c r="X157" i="1"/>
  <c r="X156" i="1"/>
  <c r="X155" i="1"/>
  <c r="X154" i="1"/>
  <c r="X153" i="1"/>
  <c r="X152" i="1"/>
  <c r="X150" i="1"/>
  <c r="X149" i="1"/>
  <c r="X148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6" i="1"/>
  <c r="X125" i="1"/>
  <c r="X124" i="1"/>
  <c r="X123" i="1"/>
  <c r="X122" i="1"/>
  <c r="X121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1" i="1"/>
  <c r="X90" i="1"/>
  <c r="X89" i="1"/>
  <c r="X88" i="1"/>
  <c r="X87" i="1"/>
  <c r="X86" i="1"/>
  <c r="X85" i="1"/>
  <c r="X84" i="1"/>
  <c r="X83" i="1"/>
  <c r="X82" i="1"/>
  <c r="X81" i="1"/>
  <c r="X80" i="1"/>
  <c r="X78" i="1"/>
  <c r="X77" i="1"/>
  <c r="X76" i="1"/>
  <c r="X75" i="1"/>
  <c r="X74" i="1"/>
  <c r="X73" i="1"/>
  <c r="X72" i="1"/>
  <c r="X71" i="1"/>
  <c r="X70" i="1"/>
  <c r="X69" i="1"/>
  <c r="X68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19" i="1"/>
  <c r="X18" i="1"/>
  <c r="X17" i="1"/>
  <c r="X16" i="1"/>
  <c r="X14" i="1"/>
  <c r="X13" i="1"/>
  <c r="X12" i="1"/>
  <c r="X11" i="1"/>
  <c r="X10" i="1"/>
  <c r="X9" i="1"/>
  <c r="X8" i="1"/>
  <c r="T172" i="1"/>
  <c r="T171" i="1"/>
  <c r="T168" i="1"/>
  <c r="T167" i="1"/>
  <c r="T166" i="1"/>
  <c r="T165" i="1"/>
  <c r="T163" i="1"/>
  <c r="T162" i="1"/>
  <c r="T161" i="1"/>
  <c r="T158" i="1"/>
  <c r="T157" i="1"/>
  <c r="T156" i="1"/>
  <c r="T155" i="1"/>
  <c r="T154" i="1"/>
  <c r="T153" i="1"/>
  <c r="T152" i="1"/>
  <c r="T150" i="1"/>
  <c r="T149" i="1"/>
  <c r="T148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6" i="1"/>
  <c r="T125" i="1"/>
  <c r="T124" i="1"/>
  <c r="T123" i="1"/>
  <c r="T122" i="1"/>
  <c r="T121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1" i="1"/>
  <c r="T90" i="1"/>
  <c r="T89" i="1"/>
  <c r="T88" i="1"/>
  <c r="T87" i="1"/>
  <c r="T86" i="1"/>
  <c r="T85" i="1"/>
  <c r="T84" i="1"/>
  <c r="T83" i="1"/>
  <c r="T82" i="1"/>
  <c r="T81" i="1"/>
  <c r="T80" i="1"/>
  <c r="T78" i="1"/>
  <c r="T77" i="1"/>
  <c r="T76" i="1"/>
  <c r="T75" i="1"/>
  <c r="T74" i="1"/>
  <c r="T73" i="1"/>
  <c r="T72" i="1"/>
  <c r="T71" i="1"/>
  <c r="T70" i="1"/>
  <c r="T69" i="1"/>
  <c r="T68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19" i="1"/>
  <c r="T18" i="1"/>
  <c r="T17" i="1"/>
  <c r="T16" i="1"/>
  <c r="T14" i="1"/>
  <c r="T13" i="1"/>
  <c r="T12" i="1"/>
  <c r="T11" i="1"/>
  <c r="T10" i="1"/>
  <c r="T9" i="1"/>
  <c r="T8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W175" i="1"/>
  <c r="V175" i="1"/>
  <c r="U175" i="1"/>
  <c r="S175" i="1"/>
  <c r="R175" i="1"/>
  <c r="Q175" i="1"/>
  <c r="K175" i="1"/>
  <c r="I175" i="1"/>
  <c r="G175" i="1"/>
  <c r="F175" i="1"/>
  <c r="E175" i="1"/>
  <c r="D175" i="1"/>
  <c r="X175" i="1" l="1"/>
  <c r="T175" i="1"/>
  <c r="L175" i="1"/>
  <c r="J175" i="1"/>
  <c r="V172" i="1"/>
  <c r="V128" i="1"/>
  <c r="V63" i="1"/>
  <c r="V132" i="1"/>
  <c r="W132" i="1" s="1"/>
  <c r="V105" i="1"/>
  <c r="U172" i="1"/>
  <c r="U171" i="1"/>
  <c r="W171" i="1" s="1"/>
  <c r="U168" i="1"/>
  <c r="W168" i="1" s="1"/>
  <c r="U167" i="1"/>
  <c r="W167" i="1" s="1"/>
  <c r="U166" i="1"/>
  <c r="W166" i="1" s="1"/>
  <c r="U165" i="1"/>
  <c r="W165" i="1" s="1"/>
  <c r="U163" i="1"/>
  <c r="W163" i="1" s="1"/>
  <c r="U162" i="1"/>
  <c r="W162" i="1" s="1"/>
  <c r="U161" i="1"/>
  <c r="W161" i="1" s="1"/>
  <c r="U158" i="1"/>
  <c r="W158" i="1" s="1"/>
  <c r="U157" i="1"/>
  <c r="W157" i="1" s="1"/>
  <c r="U156" i="1"/>
  <c r="W156" i="1" s="1"/>
  <c r="U155" i="1"/>
  <c r="W155" i="1" s="1"/>
  <c r="U154" i="1"/>
  <c r="W154" i="1" s="1"/>
  <c r="U153" i="1"/>
  <c r="W153" i="1" s="1"/>
  <c r="U152" i="1"/>
  <c r="W152" i="1" s="1"/>
  <c r="U150" i="1"/>
  <c r="W150" i="1" s="1"/>
  <c r="U149" i="1"/>
  <c r="W149" i="1" s="1"/>
  <c r="U148" i="1"/>
  <c r="W148" i="1" s="1"/>
  <c r="U146" i="1"/>
  <c r="W146" i="1" s="1"/>
  <c r="U145" i="1"/>
  <c r="W145" i="1" s="1"/>
  <c r="U144" i="1"/>
  <c r="W144" i="1" s="1"/>
  <c r="U143" i="1"/>
  <c r="W143" i="1" s="1"/>
  <c r="U142" i="1"/>
  <c r="W142" i="1" s="1"/>
  <c r="U141" i="1"/>
  <c r="W141" i="1" s="1"/>
  <c r="U140" i="1"/>
  <c r="W140" i="1" s="1"/>
  <c r="U139" i="1"/>
  <c r="W139" i="1" s="1"/>
  <c r="U138" i="1"/>
  <c r="W138" i="1" s="1"/>
  <c r="U137" i="1"/>
  <c r="W137" i="1" s="1"/>
  <c r="U136" i="1"/>
  <c r="W136" i="1" s="1"/>
  <c r="U135" i="1"/>
  <c r="W135" i="1" s="1"/>
  <c r="U134" i="1"/>
  <c r="W134" i="1" s="1"/>
  <c r="U133" i="1"/>
  <c r="W133" i="1" s="1"/>
  <c r="U132" i="1"/>
  <c r="U131" i="1"/>
  <c r="W131" i="1" s="1"/>
  <c r="U130" i="1"/>
  <c r="W130" i="1" s="1"/>
  <c r="U129" i="1"/>
  <c r="W129" i="1" s="1"/>
  <c r="U128" i="1"/>
  <c r="U126" i="1"/>
  <c r="W126" i="1" s="1"/>
  <c r="U125" i="1"/>
  <c r="W125" i="1" s="1"/>
  <c r="U123" i="1"/>
  <c r="W123" i="1" s="1"/>
  <c r="U122" i="1"/>
  <c r="W122" i="1" s="1"/>
  <c r="U121" i="1"/>
  <c r="W121" i="1" s="1"/>
  <c r="U119" i="1"/>
  <c r="W119" i="1" s="1"/>
  <c r="U118" i="1"/>
  <c r="W118" i="1" s="1"/>
  <c r="U117" i="1"/>
  <c r="W117" i="1" s="1"/>
  <c r="U116" i="1"/>
  <c r="W116" i="1" s="1"/>
  <c r="U115" i="1"/>
  <c r="W115" i="1" s="1"/>
  <c r="U114" i="1"/>
  <c r="W114" i="1" s="1"/>
  <c r="U113" i="1"/>
  <c r="W113" i="1" s="1"/>
  <c r="U112" i="1"/>
  <c r="W112" i="1" s="1"/>
  <c r="U111" i="1"/>
  <c r="W111" i="1" s="1"/>
  <c r="U110" i="1"/>
  <c r="W110" i="1" s="1"/>
  <c r="U109" i="1"/>
  <c r="W109" i="1" s="1"/>
  <c r="U108" i="1"/>
  <c r="W108" i="1" s="1"/>
  <c r="U107" i="1"/>
  <c r="W107" i="1" s="1"/>
  <c r="U106" i="1"/>
  <c r="W106" i="1" s="1"/>
  <c r="U105" i="1"/>
  <c r="U104" i="1"/>
  <c r="W104" i="1" s="1"/>
  <c r="U103" i="1"/>
  <c r="W103" i="1" s="1"/>
  <c r="U102" i="1"/>
  <c r="W102" i="1" s="1"/>
  <c r="U101" i="1"/>
  <c r="W101" i="1" s="1"/>
  <c r="U100" i="1"/>
  <c r="W100" i="1" s="1"/>
  <c r="U99" i="1"/>
  <c r="W99" i="1" s="1"/>
  <c r="U98" i="1"/>
  <c r="W98" i="1" s="1"/>
  <c r="U97" i="1"/>
  <c r="W97" i="1" s="1"/>
  <c r="U96" i="1"/>
  <c r="W96" i="1" s="1"/>
  <c r="U91" i="1"/>
  <c r="W91" i="1" s="1"/>
  <c r="U90" i="1"/>
  <c r="W90" i="1" s="1"/>
  <c r="U89" i="1"/>
  <c r="W89" i="1" s="1"/>
  <c r="U88" i="1"/>
  <c r="W88" i="1" s="1"/>
  <c r="U87" i="1"/>
  <c r="W87" i="1" s="1"/>
  <c r="U86" i="1"/>
  <c r="W86" i="1" s="1"/>
  <c r="U85" i="1"/>
  <c r="W85" i="1" s="1"/>
  <c r="U84" i="1"/>
  <c r="W84" i="1" s="1"/>
  <c r="U83" i="1"/>
  <c r="W83" i="1" s="1"/>
  <c r="U82" i="1"/>
  <c r="W82" i="1" s="1"/>
  <c r="U81" i="1"/>
  <c r="W81" i="1" s="1"/>
  <c r="U80" i="1"/>
  <c r="W80" i="1" s="1"/>
  <c r="U78" i="1"/>
  <c r="W78" i="1" s="1"/>
  <c r="U77" i="1"/>
  <c r="W77" i="1" s="1"/>
  <c r="U76" i="1"/>
  <c r="W76" i="1" s="1"/>
  <c r="U75" i="1"/>
  <c r="W75" i="1" s="1"/>
  <c r="U74" i="1"/>
  <c r="W74" i="1" s="1"/>
  <c r="U73" i="1"/>
  <c r="W73" i="1" s="1"/>
  <c r="U72" i="1"/>
  <c r="W72" i="1" s="1"/>
  <c r="U71" i="1"/>
  <c r="W71" i="1" s="1"/>
  <c r="U70" i="1"/>
  <c r="W70" i="1" s="1"/>
  <c r="U69" i="1"/>
  <c r="W69" i="1" s="1"/>
  <c r="U68" i="1"/>
  <c r="W68" i="1" s="1"/>
  <c r="U66" i="1"/>
  <c r="W66" i="1" s="1"/>
  <c r="U65" i="1"/>
  <c r="W65" i="1" s="1"/>
  <c r="U64" i="1"/>
  <c r="W64" i="1" s="1"/>
  <c r="U63" i="1"/>
  <c r="U62" i="1"/>
  <c r="W62" i="1" s="1"/>
  <c r="U61" i="1"/>
  <c r="W61" i="1" s="1"/>
  <c r="U60" i="1"/>
  <c r="W60" i="1" s="1"/>
  <c r="U59" i="1"/>
  <c r="W59" i="1" s="1"/>
  <c r="U58" i="1"/>
  <c r="W58" i="1" s="1"/>
  <c r="U57" i="1"/>
  <c r="W57" i="1" s="1"/>
  <c r="U56" i="1"/>
  <c r="W56" i="1" s="1"/>
  <c r="U55" i="1"/>
  <c r="W55" i="1" s="1"/>
  <c r="U54" i="1"/>
  <c r="W54" i="1" s="1"/>
  <c r="U53" i="1"/>
  <c r="W53" i="1" s="1"/>
  <c r="U52" i="1"/>
  <c r="W52" i="1" s="1"/>
  <c r="U51" i="1"/>
  <c r="W51" i="1" s="1"/>
  <c r="U50" i="1"/>
  <c r="W50" i="1" s="1"/>
  <c r="U49" i="1"/>
  <c r="W49" i="1" s="1"/>
  <c r="U47" i="1"/>
  <c r="W47" i="1" s="1"/>
  <c r="U46" i="1"/>
  <c r="W46" i="1" s="1"/>
  <c r="U45" i="1"/>
  <c r="W45" i="1" s="1"/>
  <c r="U44" i="1"/>
  <c r="W44" i="1" s="1"/>
  <c r="U43" i="1"/>
  <c r="W43" i="1" s="1"/>
  <c r="U42" i="1"/>
  <c r="W42" i="1" s="1"/>
  <c r="U41" i="1"/>
  <c r="W41" i="1" s="1"/>
  <c r="U40" i="1"/>
  <c r="W40" i="1" s="1"/>
  <c r="U39" i="1"/>
  <c r="W39" i="1" s="1"/>
  <c r="U38" i="1"/>
  <c r="W38" i="1" s="1"/>
  <c r="U37" i="1"/>
  <c r="W37" i="1" s="1"/>
  <c r="U36" i="1"/>
  <c r="W36" i="1" s="1"/>
  <c r="U35" i="1"/>
  <c r="W35" i="1" s="1"/>
  <c r="U34" i="1"/>
  <c r="W34" i="1" s="1"/>
  <c r="U33" i="1"/>
  <c r="W33" i="1" s="1"/>
  <c r="U32" i="1"/>
  <c r="W32" i="1" s="1"/>
  <c r="U31" i="1"/>
  <c r="W31" i="1" s="1"/>
  <c r="U30" i="1"/>
  <c r="W30" i="1" s="1"/>
  <c r="U29" i="1"/>
  <c r="W29" i="1" s="1"/>
  <c r="U28" i="1"/>
  <c r="W28" i="1" s="1"/>
  <c r="U27" i="1"/>
  <c r="W27" i="1" s="1"/>
  <c r="U26" i="1"/>
  <c r="W26" i="1" s="1"/>
  <c r="U25" i="1"/>
  <c r="W25" i="1" s="1"/>
  <c r="U24" i="1"/>
  <c r="W24" i="1" s="1"/>
  <c r="U23" i="1"/>
  <c r="W23" i="1" s="1"/>
  <c r="U22" i="1"/>
  <c r="W22" i="1" s="1"/>
  <c r="U21" i="1"/>
  <c r="W21" i="1" s="1"/>
  <c r="U19" i="1"/>
  <c r="W19" i="1" s="1"/>
  <c r="U18" i="1"/>
  <c r="W18" i="1" s="1"/>
  <c r="U17" i="1"/>
  <c r="W17" i="1" s="1"/>
  <c r="U16" i="1"/>
  <c r="W16" i="1" s="1"/>
  <c r="U14" i="1"/>
  <c r="W14" i="1" s="1"/>
  <c r="U13" i="1"/>
  <c r="W13" i="1" s="1"/>
  <c r="U12" i="1"/>
  <c r="W12" i="1" s="1"/>
  <c r="U11" i="1"/>
  <c r="W11" i="1" s="1"/>
  <c r="U10" i="1"/>
  <c r="W10" i="1" s="1"/>
  <c r="U9" i="1"/>
  <c r="W9" i="1" s="1"/>
  <c r="U8" i="1"/>
  <c r="W8" i="1" s="1"/>
  <c r="S124" i="1"/>
  <c r="K176" i="1"/>
  <c r="I176" i="1"/>
  <c r="G176" i="1"/>
  <c r="E176" i="1"/>
  <c r="D176" i="1"/>
  <c r="F176" i="1"/>
  <c r="W63" i="1" l="1"/>
  <c r="W128" i="1"/>
  <c r="W105" i="1"/>
  <c r="W172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M7" i="1" l="1"/>
  <c r="N7" i="1" s="1"/>
  <c r="H175" i="1"/>
  <c r="Q10" i="1"/>
  <c r="S10" i="1" s="1"/>
  <c r="Q18" i="1"/>
  <c r="S18" i="1" s="1"/>
  <c r="Q22" i="1"/>
  <c r="S22" i="1" s="1"/>
  <c r="Q30" i="1"/>
  <c r="S30" i="1" s="1"/>
  <c r="Q38" i="1"/>
  <c r="S38" i="1" s="1"/>
  <c r="Q46" i="1"/>
  <c r="S46" i="1" s="1"/>
  <c r="Q54" i="1"/>
  <c r="S54" i="1" s="1"/>
  <c r="Q62" i="1"/>
  <c r="S62" i="1" s="1"/>
  <c r="Q70" i="1"/>
  <c r="S70" i="1" s="1"/>
  <c r="Q78" i="1"/>
  <c r="S78" i="1" s="1"/>
  <c r="Q102" i="1"/>
  <c r="S102" i="1" s="1"/>
  <c r="Q110" i="1"/>
  <c r="S110" i="1" s="1"/>
  <c r="Q118" i="1"/>
  <c r="S118" i="1" s="1"/>
  <c r="Q126" i="1"/>
  <c r="S126" i="1" s="1"/>
  <c r="Q130" i="1"/>
  <c r="S130" i="1" s="1"/>
  <c r="Q138" i="1"/>
  <c r="S138" i="1" s="1"/>
  <c r="Q150" i="1"/>
  <c r="S150" i="1" s="1"/>
  <c r="Q158" i="1"/>
  <c r="S158" i="1" s="1"/>
  <c r="Q11" i="1"/>
  <c r="S11" i="1" s="1"/>
  <c r="Q19" i="1"/>
  <c r="S19" i="1" s="1"/>
  <c r="Q27" i="1"/>
  <c r="S27" i="1" s="1"/>
  <c r="Q35" i="1"/>
  <c r="S35" i="1" s="1"/>
  <c r="Q47" i="1"/>
  <c r="S47" i="1" s="1"/>
  <c r="Q59" i="1"/>
  <c r="S59" i="1" s="1"/>
  <c r="Q63" i="1"/>
  <c r="S63" i="1" s="1"/>
  <c r="Q71" i="1"/>
  <c r="S71" i="1" s="1"/>
  <c r="Q87" i="1"/>
  <c r="S87" i="1" s="1"/>
  <c r="Q91" i="1"/>
  <c r="S91" i="1" s="1"/>
  <c r="Q99" i="1"/>
  <c r="S99" i="1" s="1"/>
  <c r="Q107" i="1"/>
  <c r="S107" i="1" s="1"/>
  <c r="Q115" i="1"/>
  <c r="S115" i="1" s="1"/>
  <c r="Q119" i="1"/>
  <c r="S119" i="1" s="1"/>
  <c r="Q123" i="1"/>
  <c r="S123" i="1" s="1"/>
  <c r="Q131" i="1"/>
  <c r="S131" i="1" s="1"/>
  <c r="Q139" i="1"/>
  <c r="S139" i="1" s="1"/>
  <c r="Q167" i="1"/>
  <c r="S167" i="1" s="1"/>
  <c r="Q12" i="1"/>
  <c r="S12" i="1" s="1"/>
  <c r="Q24" i="1"/>
  <c r="S24" i="1" s="1"/>
  <c r="Q32" i="1"/>
  <c r="S32" i="1" s="1"/>
  <c r="Q36" i="1"/>
  <c r="S36" i="1" s="1"/>
  <c r="Q40" i="1"/>
  <c r="S40" i="1" s="1"/>
  <c r="Q44" i="1"/>
  <c r="S44" i="1" s="1"/>
  <c r="Q52" i="1"/>
  <c r="S52" i="1" s="1"/>
  <c r="Q56" i="1"/>
  <c r="S56" i="1" s="1"/>
  <c r="Q64" i="1"/>
  <c r="S64" i="1" s="1"/>
  <c r="Q72" i="1"/>
  <c r="S72" i="1" s="1"/>
  <c r="Q80" i="1"/>
  <c r="S80" i="1" s="1"/>
  <c r="Q100" i="1"/>
  <c r="S100" i="1" s="1"/>
  <c r="Q104" i="1"/>
  <c r="S104" i="1" s="1"/>
  <c r="Q112" i="1"/>
  <c r="S112" i="1" s="1"/>
  <c r="Q116" i="1"/>
  <c r="S116" i="1" s="1"/>
  <c r="Q132" i="1"/>
  <c r="S132" i="1" s="1"/>
  <c r="Q140" i="1"/>
  <c r="S140" i="1" s="1"/>
  <c r="Q148" i="1"/>
  <c r="S148" i="1" s="1"/>
  <c r="Q172" i="1"/>
  <c r="S172" i="1" s="1"/>
  <c r="Q9" i="1"/>
  <c r="S9" i="1" s="1"/>
  <c r="Q13" i="1"/>
  <c r="S13" i="1" s="1"/>
  <c r="Q17" i="1"/>
  <c r="S17" i="1" s="1"/>
  <c r="Q21" i="1"/>
  <c r="S21" i="1" s="1"/>
  <c r="Q25" i="1"/>
  <c r="S25" i="1" s="1"/>
  <c r="Q29" i="1"/>
  <c r="S29" i="1" s="1"/>
  <c r="Q33" i="1"/>
  <c r="S33" i="1" s="1"/>
  <c r="Q37" i="1"/>
  <c r="S37" i="1" s="1"/>
  <c r="Q41" i="1"/>
  <c r="S41" i="1" s="1"/>
  <c r="Q45" i="1"/>
  <c r="S45" i="1" s="1"/>
  <c r="Q49" i="1"/>
  <c r="S49" i="1" s="1"/>
  <c r="Q53" i="1"/>
  <c r="S53" i="1" s="1"/>
  <c r="Q57" i="1"/>
  <c r="S57" i="1" s="1"/>
  <c r="Q61" i="1"/>
  <c r="S61" i="1" s="1"/>
  <c r="Q65" i="1"/>
  <c r="S65" i="1" s="1"/>
  <c r="Q69" i="1"/>
  <c r="S69" i="1" s="1"/>
  <c r="Q73" i="1"/>
  <c r="S73" i="1" s="1"/>
  <c r="Q77" i="1"/>
  <c r="S77" i="1" s="1"/>
  <c r="Q81" i="1"/>
  <c r="S81" i="1" s="1"/>
  <c r="Q85" i="1"/>
  <c r="S85" i="1" s="1"/>
  <c r="Q89" i="1"/>
  <c r="S89" i="1" s="1"/>
  <c r="Q97" i="1"/>
  <c r="S97" i="1" s="1"/>
  <c r="Q101" i="1"/>
  <c r="S101" i="1" s="1"/>
  <c r="Q105" i="1"/>
  <c r="S105" i="1" s="1"/>
  <c r="Q109" i="1"/>
  <c r="S109" i="1" s="1"/>
  <c r="Q113" i="1"/>
  <c r="S113" i="1" s="1"/>
  <c r="Q117" i="1"/>
  <c r="S117" i="1" s="1"/>
  <c r="Q121" i="1"/>
  <c r="S121" i="1" s="1"/>
  <c r="Q125" i="1"/>
  <c r="S125" i="1" s="1"/>
  <c r="Q129" i="1"/>
  <c r="S129" i="1" s="1"/>
  <c r="Q133" i="1"/>
  <c r="S133" i="1" s="1"/>
  <c r="Q137" i="1"/>
  <c r="S137" i="1" s="1"/>
  <c r="Q141" i="1"/>
  <c r="S141" i="1" s="1"/>
  <c r="Q145" i="1"/>
  <c r="S145" i="1" s="1"/>
  <c r="Q149" i="1"/>
  <c r="S149" i="1" s="1"/>
  <c r="Q153" i="1"/>
  <c r="S153" i="1" s="1"/>
  <c r="Q157" i="1"/>
  <c r="S157" i="1" s="1"/>
  <c r="Q161" i="1"/>
  <c r="S161" i="1" s="1"/>
  <c r="Q165" i="1"/>
  <c r="S165" i="1" s="1"/>
  <c r="Q14" i="1"/>
  <c r="S14" i="1" s="1"/>
  <c r="Q26" i="1"/>
  <c r="S26" i="1" s="1"/>
  <c r="Q34" i="1"/>
  <c r="S34" i="1" s="1"/>
  <c r="Q42" i="1"/>
  <c r="S42" i="1" s="1"/>
  <c r="Q50" i="1"/>
  <c r="S50" i="1" s="1"/>
  <c r="Q58" i="1"/>
  <c r="S58" i="1" s="1"/>
  <c r="Q66" i="1"/>
  <c r="S66" i="1" s="1"/>
  <c r="Q74" i="1"/>
  <c r="S74" i="1" s="1"/>
  <c r="Q82" i="1"/>
  <c r="S82" i="1" s="1"/>
  <c r="Q86" i="1"/>
  <c r="S86" i="1" s="1"/>
  <c r="Q90" i="1"/>
  <c r="S90" i="1" s="1"/>
  <c r="Q98" i="1"/>
  <c r="S98" i="1" s="1"/>
  <c r="Q106" i="1"/>
  <c r="S106" i="1" s="1"/>
  <c r="Q114" i="1"/>
  <c r="S114" i="1" s="1"/>
  <c r="Q122" i="1"/>
  <c r="S122" i="1" s="1"/>
  <c r="Q134" i="1"/>
  <c r="S134" i="1" s="1"/>
  <c r="Q142" i="1"/>
  <c r="S142" i="1" s="1"/>
  <c r="Q146" i="1"/>
  <c r="S146" i="1" s="1"/>
  <c r="Q154" i="1"/>
  <c r="S154" i="1" s="1"/>
  <c r="Q162" i="1"/>
  <c r="S162" i="1" s="1"/>
  <c r="Q166" i="1"/>
  <c r="S166" i="1" s="1"/>
  <c r="Q23" i="1"/>
  <c r="S23" i="1" s="1"/>
  <c r="Q31" i="1"/>
  <c r="S31" i="1" s="1"/>
  <c r="Q39" i="1"/>
  <c r="S39" i="1" s="1"/>
  <c r="Q43" i="1"/>
  <c r="S43" i="1" s="1"/>
  <c r="Q51" i="1"/>
  <c r="S51" i="1" s="1"/>
  <c r="Q55" i="1"/>
  <c r="S55" i="1" s="1"/>
  <c r="Q75" i="1"/>
  <c r="S75" i="1" s="1"/>
  <c r="Q83" i="1"/>
  <c r="S83" i="1" s="1"/>
  <c r="Q103" i="1"/>
  <c r="S103" i="1" s="1"/>
  <c r="Q111" i="1"/>
  <c r="S111" i="1" s="1"/>
  <c r="Q135" i="1"/>
  <c r="S135" i="1" s="1"/>
  <c r="Q143" i="1"/>
  <c r="S143" i="1" s="1"/>
  <c r="Q155" i="1"/>
  <c r="S155" i="1" s="1"/>
  <c r="Q163" i="1"/>
  <c r="S163" i="1" s="1"/>
  <c r="Q171" i="1"/>
  <c r="S171" i="1" s="1"/>
  <c r="Q8" i="1"/>
  <c r="Q16" i="1"/>
  <c r="S16" i="1" s="1"/>
  <c r="Q28" i="1"/>
  <c r="S28" i="1" s="1"/>
  <c r="Q60" i="1"/>
  <c r="S60" i="1" s="1"/>
  <c r="Q68" i="1"/>
  <c r="S68" i="1" s="1"/>
  <c r="Q76" i="1"/>
  <c r="S76" i="1" s="1"/>
  <c r="Q84" i="1"/>
  <c r="S84" i="1" s="1"/>
  <c r="Q88" i="1"/>
  <c r="S88" i="1" s="1"/>
  <c r="Q96" i="1"/>
  <c r="S96" i="1" s="1"/>
  <c r="Q108" i="1"/>
  <c r="S108" i="1" s="1"/>
  <c r="Q128" i="1"/>
  <c r="S128" i="1" s="1"/>
  <c r="Q136" i="1"/>
  <c r="S136" i="1" s="1"/>
  <c r="Q144" i="1"/>
  <c r="S144" i="1" s="1"/>
  <c r="Q152" i="1"/>
  <c r="S152" i="1" s="1"/>
  <c r="Q156" i="1"/>
  <c r="S156" i="1" s="1"/>
  <c r="Q168" i="1"/>
  <c r="S168" i="1" s="1"/>
  <c r="S8" i="1"/>
  <c r="J176" i="1"/>
  <c r="H176" i="1"/>
  <c r="L176" i="1"/>
  <c r="P168" i="1" l="1"/>
  <c r="Y168" i="1" s="1"/>
  <c r="P152" i="1"/>
  <c r="Y152" i="1" s="1"/>
  <c r="P144" i="1"/>
  <c r="Y144" i="1" s="1"/>
  <c r="P136" i="1"/>
  <c r="Y136" i="1" s="1"/>
  <c r="P116" i="1"/>
  <c r="Y116" i="1" s="1"/>
  <c r="P108" i="1"/>
  <c r="Y108" i="1" s="1"/>
  <c r="P100" i="1"/>
  <c r="Y100" i="1" s="1"/>
  <c r="P88" i="1"/>
  <c r="Y88" i="1" s="1"/>
  <c r="P80" i="1"/>
  <c r="Y80" i="1" s="1"/>
  <c r="P72" i="1"/>
  <c r="Y72" i="1" s="1"/>
  <c r="P60" i="1"/>
  <c r="Y60" i="1" s="1"/>
  <c r="P56" i="1"/>
  <c r="Y56" i="1" s="1"/>
  <c r="P52" i="1"/>
  <c r="Y52" i="1" s="1"/>
  <c r="P44" i="1"/>
  <c r="Y44" i="1" s="1"/>
  <c r="P40" i="1"/>
  <c r="Y40" i="1" s="1"/>
  <c r="P36" i="1"/>
  <c r="Y36" i="1" s="1"/>
  <c r="P32" i="1"/>
  <c r="Y32" i="1" s="1"/>
  <c r="P28" i="1"/>
  <c r="Y28" i="1" s="1"/>
  <c r="P24" i="1"/>
  <c r="Y24" i="1" s="1"/>
  <c r="P16" i="1"/>
  <c r="Y16" i="1" s="1"/>
  <c r="P12" i="1"/>
  <c r="Y12" i="1" s="1"/>
  <c r="P8" i="1"/>
  <c r="P156" i="1"/>
  <c r="Y156" i="1" s="1"/>
  <c r="P148" i="1"/>
  <c r="Y148" i="1" s="1"/>
  <c r="P140" i="1"/>
  <c r="Y140" i="1" s="1"/>
  <c r="P132" i="1"/>
  <c r="Y132" i="1" s="1"/>
  <c r="P128" i="1"/>
  <c r="Y128" i="1" s="1"/>
  <c r="P112" i="1"/>
  <c r="Y112" i="1" s="1"/>
  <c r="P104" i="1"/>
  <c r="Y104" i="1" s="1"/>
  <c r="P96" i="1"/>
  <c r="Y96" i="1" s="1"/>
  <c r="P84" i="1"/>
  <c r="Y84" i="1" s="1"/>
  <c r="P76" i="1"/>
  <c r="Y76" i="1" s="1"/>
  <c r="P68" i="1"/>
  <c r="Y68" i="1" s="1"/>
  <c r="P64" i="1"/>
  <c r="Y64" i="1" s="1"/>
  <c r="P165" i="1"/>
  <c r="Y165" i="1" s="1"/>
  <c r="P161" i="1"/>
  <c r="Y161" i="1" s="1"/>
  <c r="P157" i="1"/>
  <c r="Y157" i="1" s="1"/>
  <c r="P153" i="1"/>
  <c r="Y153" i="1" s="1"/>
  <c r="P149" i="1"/>
  <c r="Y149" i="1" s="1"/>
  <c r="P145" i="1"/>
  <c r="Y145" i="1" s="1"/>
  <c r="P141" i="1"/>
  <c r="Y141" i="1" s="1"/>
  <c r="P137" i="1"/>
  <c r="Y137" i="1" s="1"/>
  <c r="P133" i="1"/>
  <c r="Y133" i="1" s="1"/>
  <c r="P129" i="1"/>
  <c r="Y129" i="1" s="1"/>
  <c r="P125" i="1"/>
  <c r="Y125" i="1" s="1"/>
  <c r="P121" i="1"/>
  <c r="Y121" i="1" s="1"/>
  <c r="P117" i="1"/>
  <c r="Y117" i="1" s="1"/>
  <c r="P113" i="1"/>
  <c r="Y113" i="1" s="1"/>
  <c r="P109" i="1"/>
  <c r="Y109" i="1" s="1"/>
  <c r="P105" i="1"/>
  <c r="Y105" i="1" s="1"/>
  <c r="P101" i="1"/>
  <c r="Y101" i="1" s="1"/>
  <c r="P97" i="1"/>
  <c r="Y97" i="1" s="1"/>
  <c r="P89" i="1"/>
  <c r="Y89" i="1" s="1"/>
  <c r="P85" i="1"/>
  <c r="Y85" i="1" s="1"/>
  <c r="P81" i="1"/>
  <c r="Y81" i="1" s="1"/>
  <c r="P77" i="1"/>
  <c r="Y77" i="1" s="1"/>
  <c r="P73" i="1"/>
  <c r="Y73" i="1" s="1"/>
  <c r="P69" i="1"/>
  <c r="Y69" i="1" s="1"/>
  <c r="P65" i="1"/>
  <c r="Y65" i="1" s="1"/>
  <c r="P61" i="1"/>
  <c r="Y61" i="1" s="1"/>
  <c r="P57" i="1"/>
  <c r="Y57" i="1" s="1"/>
  <c r="P53" i="1"/>
  <c r="Y53" i="1" s="1"/>
  <c r="P49" i="1"/>
  <c r="Y49" i="1" s="1"/>
  <c r="P45" i="1"/>
  <c r="Y45" i="1" s="1"/>
  <c r="P41" i="1"/>
  <c r="Y41" i="1" s="1"/>
  <c r="P37" i="1"/>
  <c r="Y37" i="1" s="1"/>
  <c r="P33" i="1"/>
  <c r="Y33" i="1" s="1"/>
  <c r="P29" i="1"/>
  <c r="Y29" i="1" s="1"/>
  <c r="P25" i="1"/>
  <c r="Y25" i="1" s="1"/>
  <c r="P21" i="1"/>
  <c r="Y21" i="1" s="1"/>
  <c r="P17" i="1"/>
  <c r="Y17" i="1" s="1"/>
  <c r="P13" i="1"/>
  <c r="Y13" i="1" s="1"/>
  <c r="P9" i="1"/>
  <c r="Y9" i="1" s="1"/>
  <c r="P167" i="1"/>
  <c r="Y167" i="1" s="1"/>
  <c r="P163" i="1"/>
  <c r="Y163" i="1" s="1"/>
  <c r="P155" i="1"/>
  <c r="Y155" i="1" s="1"/>
  <c r="P143" i="1"/>
  <c r="Y143" i="1" s="1"/>
  <c r="P139" i="1"/>
  <c r="Y139" i="1" s="1"/>
  <c r="P135" i="1"/>
  <c r="Y135" i="1" s="1"/>
  <c r="P131" i="1"/>
  <c r="Y131" i="1" s="1"/>
  <c r="P123" i="1"/>
  <c r="Y123" i="1" s="1"/>
  <c r="P119" i="1"/>
  <c r="Y119" i="1" s="1"/>
  <c r="P115" i="1"/>
  <c r="Y115" i="1" s="1"/>
  <c r="P111" i="1"/>
  <c r="Y111" i="1" s="1"/>
  <c r="P107" i="1"/>
  <c r="Y107" i="1" s="1"/>
  <c r="P103" i="1"/>
  <c r="Y103" i="1" s="1"/>
  <c r="P99" i="1"/>
  <c r="Y99" i="1" s="1"/>
  <c r="P91" i="1"/>
  <c r="Y91" i="1" s="1"/>
  <c r="P87" i="1"/>
  <c r="Y87" i="1" s="1"/>
  <c r="P83" i="1"/>
  <c r="Y83" i="1" s="1"/>
  <c r="P75" i="1"/>
  <c r="Y75" i="1" s="1"/>
  <c r="P71" i="1"/>
  <c r="Y71" i="1" s="1"/>
  <c r="P63" i="1"/>
  <c r="Y63" i="1" s="1"/>
  <c r="P59" i="1"/>
  <c r="Y59" i="1" s="1"/>
  <c r="P55" i="1"/>
  <c r="Y55" i="1" s="1"/>
  <c r="P51" i="1"/>
  <c r="Y51" i="1" s="1"/>
  <c r="P47" i="1"/>
  <c r="Y47" i="1" s="1"/>
  <c r="P43" i="1"/>
  <c r="Y43" i="1" s="1"/>
  <c r="P39" i="1"/>
  <c r="Y39" i="1" s="1"/>
  <c r="P35" i="1"/>
  <c r="Y35" i="1" s="1"/>
  <c r="P31" i="1"/>
  <c r="Y31" i="1" s="1"/>
  <c r="P27" i="1"/>
  <c r="Y27" i="1" s="1"/>
  <c r="P23" i="1"/>
  <c r="Y23" i="1" s="1"/>
  <c r="P19" i="1"/>
  <c r="Y19" i="1" s="1"/>
  <c r="P11" i="1"/>
  <c r="Y11" i="1" s="1"/>
  <c r="P166" i="1"/>
  <c r="Y166" i="1" s="1"/>
  <c r="P162" i="1"/>
  <c r="Y162" i="1" s="1"/>
  <c r="P158" i="1"/>
  <c r="Y158" i="1" s="1"/>
  <c r="P154" i="1"/>
  <c r="Y154" i="1" s="1"/>
  <c r="P150" i="1"/>
  <c r="Y150" i="1" s="1"/>
  <c r="P146" i="1"/>
  <c r="Y146" i="1" s="1"/>
  <c r="P142" i="1"/>
  <c r="Y142" i="1" s="1"/>
  <c r="P138" i="1"/>
  <c r="Y138" i="1" s="1"/>
  <c r="P134" i="1"/>
  <c r="Y134" i="1" s="1"/>
  <c r="P130" i="1"/>
  <c r="Y130" i="1" s="1"/>
  <c r="P126" i="1"/>
  <c r="Y126" i="1" s="1"/>
  <c r="P122" i="1"/>
  <c r="Y122" i="1" s="1"/>
  <c r="P118" i="1"/>
  <c r="Y118" i="1" s="1"/>
  <c r="P114" i="1"/>
  <c r="Y114" i="1" s="1"/>
  <c r="P110" i="1"/>
  <c r="Y110" i="1" s="1"/>
  <c r="P106" i="1"/>
  <c r="Y106" i="1" s="1"/>
  <c r="P102" i="1"/>
  <c r="Y102" i="1" s="1"/>
  <c r="P98" i="1"/>
  <c r="Y98" i="1" s="1"/>
  <c r="P90" i="1"/>
  <c r="Y90" i="1" s="1"/>
  <c r="P86" i="1"/>
  <c r="Y86" i="1" s="1"/>
  <c r="P82" i="1"/>
  <c r="Y82" i="1" s="1"/>
  <c r="P78" i="1"/>
  <c r="Y78" i="1" s="1"/>
  <c r="P74" i="1"/>
  <c r="Y74" i="1" s="1"/>
  <c r="P70" i="1"/>
  <c r="Y70" i="1" s="1"/>
  <c r="P66" i="1"/>
  <c r="Y66" i="1" s="1"/>
  <c r="P62" i="1"/>
  <c r="Y62" i="1" s="1"/>
  <c r="P58" i="1"/>
  <c r="Y58" i="1" s="1"/>
  <c r="P54" i="1"/>
  <c r="Y54" i="1" s="1"/>
  <c r="P50" i="1"/>
  <c r="Y50" i="1" s="1"/>
  <c r="P46" i="1"/>
  <c r="Y46" i="1" s="1"/>
  <c r="P42" i="1"/>
  <c r="Y42" i="1" s="1"/>
  <c r="P38" i="1"/>
  <c r="Y38" i="1" s="1"/>
  <c r="P34" i="1"/>
  <c r="Y34" i="1" s="1"/>
  <c r="P30" i="1"/>
  <c r="Y30" i="1" s="1"/>
  <c r="P26" i="1"/>
  <c r="Y26" i="1" s="1"/>
  <c r="P22" i="1"/>
  <c r="Y22" i="1" s="1"/>
  <c r="P18" i="1"/>
  <c r="Y18" i="1" s="1"/>
  <c r="P14" i="1"/>
  <c r="Y14" i="1" s="1"/>
  <c r="P10" i="1"/>
  <c r="Y10" i="1" s="1"/>
  <c r="M175" i="1" l="1"/>
  <c r="Y8" i="1"/>
  <c r="N175" i="1"/>
  <c r="M176" i="1"/>
  <c r="P172" i="1"/>
  <c r="Y172" i="1" s="1"/>
  <c r="N176" i="1" l="1"/>
  <c r="N179" i="1"/>
  <c r="N182" i="1" s="1"/>
  <c r="P171" i="1"/>
  <c r="P175" i="1" s="1"/>
  <c r="N180" i="1" l="1"/>
  <c r="N181" i="1" s="1"/>
  <c r="Y171" i="1"/>
  <c r="Y175" i="1" s="1"/>
  <c r="Z5" i="1" l="1"/>
  <c r="Z172" i="1" l="1"/>
  <c r="Z166" i="1"/>
  <c r="Z162" i="1"/>
  <c r="Z158" i="1"/>
  <c r="Z154" i="1"/>
  <c r="Z150" i="1"/>
  <c r="Z146" i="1"/>
  <c r="Z142" i="1"/>
  <c r="Z138" i="1"/>
  <c r="Z134" i="1"/>
  <c r="Z130" i="1"/>
  <c r="Z126" i="1"/>
  <c r="Z122" i="1"/>
  <c r="Z118" i="1"/>
  <c r="Z114" i="1"/>
  <c r="Z110" i="1"/>
  <c r="Z106" i="1"/>
  <c r="Z102" i="1"/>
  <c r="Z98" i="1"/>
  <c r="Z90" i="1"/>
  <c r="Z86" i="1"/>
  <c r="Z82" i="1"/>
  <c r="Z78" i="1"/>
  <c r="Z74" i="1"/>
  <c r="Z70" i="1"/>
  <c r="Z66" i="1"/>
  <c r="Z62" i="1"/>
  <c r="Z58" i="1"/>
  <c r="Z54" i="1"/>
  <c r="Z50" i="1"/>
  <c r="Z46" i="1"/>
  <c r="Z42" i="1"/>
  <c r="Z38" i="1"/>
  <c r="Z34" i="1"/>
  <c r="Z30" i="1"/>
  <c r="Z26" i="1"/>
  <c r="Z22" i="1"/>
  <c r="Z18" i="1"/>
  <c r="Z14" i="1"/>
  <c r="Z10" i="1"/>
  <c r="Z171" i="1"/>
  <c r="Z165" i="1"/>
  <c r="Z161" i="1"/>
  <c r="Z157" i="1"/>
  <c r="Z153" i="1"/>
  <c r="Z149" i="1"/>
  <c r="Z145" i="1"/>
  <c r="Z141" i="1"/>
  <c r="Z137" i="1"/>
  <c r="Z133" i="1"/>
  <c r="Z129" i="1"/>
  <c r="Z125" i="1"/>
  <c r="Z121" i="1"/>
  <c r="Z117" i="1"/>
  <c r="Z113" i="1"/>
  <c r="Z109" i="1"/>
  <c r="Z105" i="1"/>
  <c r="Z101" i="1"/>
  <c r="Z97" i="1"/>
  <c r="Z89" i="1"/>
  <c r="Z85" i="1"/>
  <c r="Z81" i="1"/>
  <c r="Z77" i="1"/>
  <c r="Z73" i="1"/>
  <c r="Z69" i="1"/>
  <c r="Z65" i="1"/>
  <c r="Z61" i="1"/>
  <c r="Z57" i="1"/>
  <c r="Z53" i="1"/>
  <c r="Z49" i="1"/>
  <c r="Z45" i="1"/>
  <c r="Z41" i="1"/>
  <c r="Z37" i="1"/>
  <c r="Z33" i="1"/>
  <c r="Z29" i="1"/>
  <c r="Z25" i="1"/>
  <c r="Z21" i="1"/>
  <c r="Z17" i="1"/>
  <c r="Z13" i="1"/>
  <c r="Z9" i="1"/>
  <c r="Z168" i="1"/>
  <c r="Z156" i="1"/>
  <c r="Z152" i="1"/>
  <c r="Z148" i="1"/>
  <c r="Z144" i="1"/>
  <c r="Z140" i="1"/>
  <c r="Z136" i="1"/>
  <c r="Z132" i="1"/>
  <c r="Z128" i="1"/>
  <c r="Z124" i="1"/>
  <c r="Z116" i="1"/>
  <c r="Z112" i="1"/>
  <c r="Z108" i="1"/>
  <c r="Z104" i="1"/>
  <c r="Z100" i="1"/>
  <c r="Z96" i="1"/>
  <c r="Z88" i="1"/>
  <c r="Z84" i="1"/>
  <c r="Z80" i="1"/>
  <c r="Z76" i="1"/>
  <c r="Z72" i="1"/>
  <c r="Z68" i="1"/>
  <c r="Z64" i="1"/>
  <c r="Z60" i="1"/>
  <c r="Z56" i="1"/>
  <c r="Z52" i="1"/>
  <c r="Z44" i="1"/>
  <c r="Z40" i="1"/>
  <c r="Z36" i="1"/>
  <c r="Z32" i="1"/>
  <c r="Z28" i="1"/>
  <c r="Z24" i="1"/>
  <c r="Z16" i="1"/>
  <c r="Z12" i="1"/>
  <c r="Z8" i="1"/>
  <c r="Z167" i="1"/>
  <c r="Z163" i="1"/>
  <c r="Z155" i="1"/>
  <c r="Z143" i="1"/>
  <c r="Z139" i="1"/>
  <c r="Z135" i="1"/>
  <c r="Z131" i="1"/>
  <c r="Z123" i="1"/>
  <c r="Z119" i="1"/>
  <c r="Z115" i="1"/>
  <c r="Z111" i="1"/>
  <c r="Z107" i="1"/>
  <c r="Z103" i="1"/>
  <c r="Z99" i="1"/>
  <c r="Z91" i="1"/>
  <c r="Z87" i="1"/>
  <c r="Z83" i="1"/>
  <c r="Z75" i="1"/>
  <c r="Z71" i="1"/>
  <c r="Z63" i="1"/>
  <c r="Z59" i="1"/>
  <c r="Z55" i="1"/>
  <c r="Z51" i="1"/>
  <c r="Z47" i="1"/>
  <c r="Z43" i="1"/>
  <c r="Z39" i="1"/>
  <c r="Z35" i="1"/>
  <c r="Z31" i="1"/>
  <c r="Z27" i="1"/>
  <c r="Z23" i="1"/>
  <c r="Z19" i="1"/>
  <c r="Z11" i="1"/>
  <c r="Z175" i="1" l="1"/>
</calcChain>
</file>

<file path=xl/sharedStrings.xml><?xml version="1.0" encoding="utf-8"?>
<sst xmlns="http://schemas.openxmlformats.org/spreadsheetml/2006/main" count="561" uniqueCount="392">
  <si>
    <t>Y-tunnus</t>
  </si>
  <si>
    <t>Koulutuksen järjestäjä</t>
  </si>
  <si>
    <t xml:space="preserve">1027740-9  </t>
  </si>
  <si>
    <t>Etelä-Karjalan Koulutuskuntayhtymä</t>
  </si>
  <si>
    <t>Etelä-Karjala</t>
  </si>
  <si>
    <t xml:space="preserve">1807931-9  </t>
  </si>
  <si>
    <t>Järviseudun Koulutuskuntayhtymä</t>
  </si>
  <si>
    <t>Etelä-Pohjanmaa</t>
  </si>
  <si>
    <t xml:space="preserve">0536496-2  </t>
  </si>
  <si>
    <t>Korpisaaren Säätiö sr</t>
  </si>
  <si>
    <t xml:space="preserve">0180124-8  </t>
  </si>
  <si>
    <t>Kuortaneen Urheiluopistosäätiö sr</t>
  </si>
  <si>
    <t xml:space="preserve">1007629-5  </t>
  </si>
  <si>
    <t>Seinäjoen koulutuskuntayhtymä</t>
  </si>
  <si>
    <t xml:space="preserve">0208850-1  </t>
  </si>
  <si>
    <t>Suomen yrittäjäopiston kannatus Oy</t>
  </si>
  <si>
    <t xml:space="preserve">0973712-1  </t>
  </si>
  <si>
    <t>Suupohjan Koulutuskuntayhtymä</t>
  </si>
  <si>
    <t xml:space="preserve">0872020-5  </t>
  </si>
  <si>
    <t>Teak Oy</t>
  </si>
  <si>
    <t xml:space="preserve">0207329-7  </t>
  </si>
  <si>
    <t>Itä-Karjalan Kansanopistoseura ry</t>
  </si>
  <si>
    <t>Etelä-Savo</t>
  </si>
  <si>
    <t xml:space="preserve">0207390-8  </t>
  </si>
  <si>
    <t>Itä-Savon koulutuskuntayhtymä</t>
  </si>
  <si>
    <t xml:space="preserve">0166055-3  </t>
  </si>
  <si>
    <t>S. ja A. Bovalliuksen säätiö sr</t>
  </si>
  <si>
    <t xml:space="preserve">0207230-7  </t>
  </si>
  <si>
    <t>Suomen Nuoriso-Opiston kannatusyhdistys ry</t>
  </si>
  <si>
    <t xml:space="preserve">0166930-4  </t>
  </si>
  <si>
    <t>Tanhuvaaran Säätiö sr</t>
  </si>
  <si>
    <t xml:space="preserve">2249317-6  </t>
  </si>
  <si>
    <t>Etelä-Savon Koulutus Oy</t>
  </si>
  <si>
    <t xml:space="preserve">0188756-3  </t>
  </si>
  <si>
    <t>Kainuun Opisto Oy</t>
  </si>
  <si>
    <t>Kainuu</t>
  </si>
  <si>
    <t xml:space="preserve">0214958-9  </t>
  </si>
  <si>
    <t>Kajaanin kaupunki</t>
  </si>
  <si>
    <t xml:space="preserve">0195200-3  </t>
  </si>
  <si>
    <t>Vuokatin säätiö sr</t>
  </si>
  <si>
    <t xml:space="preserve">0934732-6  </t>
  </si>
  <si>
    <t>Hevosopisto Oy</t>
  </si>
  <si>
    <t>Kanta-Häme</t>
  </si>
  <si>
    <t xml:space="preserve">2627679-3  </t>
  </si>
  <si>
    <t>Hämeen ammatti-instituutti Oy</t>
  </si>
  <si>
    <t xml:space="preserve">0147520-0  </t>
  </si>
  <si>
    <t>Kiipulasäätiö sr</t>
  </si>
  <si>
    <t xml:space="preserve">0205303-4  </t>
  </si>
  <si>
    <t>Koulutuskuntayhtymä Tavastia</t>
  </si>
  <si>
    <t xml:space="preserve">0626288-8  </t>
  </si>
  <si>
    <t>Lounais-Hämeen ammatillisen koulutuksen ky</t>
  </si>
  <si>
    <t>0178980-8</t>
  </si>
  <si>
    <t>Kaustisen Evankelisen Opiston Kannatusyhdistys ry</t>
  </si>
  <si>
    <t>Keski-Pohjanmaa</t>
  </si>
  <si>
    <t xml:space="preserve">1943518-6  </t>
  </si>
  <si>
    <t>Keski-Pohjanmaan Konservatorion Kannatusyhdistys Ry</t>
  </si>
  <si>
    <t xml:space="preserve">0208916-8  </t>
  </si>
  <si>
    <t>Keski-Pohjanmaan Koulutusyhtymä</t>
  </si>
  <si>
    <t xml:space="preserve">0208201-1  </t>
  </si>
  <si>
    <t>Jyväskylän Koulutuskuntayhtymä</t>
  </si>
  <si>
    <t>Keski-Suomi</t>
  </si>
  <si>
    <t xml:space="preserve">1605076-6  </t>
  </si>
  <si>
    <t>Jyväskylän kristillisen opiston säätiö sr</t>
  </si>
  <si>
    <t xml:space="preserve">0942165-3 </t>
  </si>
  <si>
    <t>Jyväskylän Talouskouluyhdistys r.y.</t>
  </si>
  <si>
    <t xml:space="preserve">0208362-0  </t>
  </si>
  <si>
    <t>Karstulan Evankelisen Kansanopiston kannatusyhdistys ry</t>
  </si>
  <si>
    <t xml:space="preserve">0208589-6  </t>
  </si>
  <si>
    <t>Äänekosken Ammatillisen Koulutuksen kuntayhtymä</t>
  </si>
  <si>
    <t xml:space="preserve">1055483-2  </t>
  </si>
  <si>
    <t>Harjun Oppimiskeskus Oy</t>
  </si>
  <si>
    <t>Kymenlaakso</t>
  </si>
  <si>
    <t>1958694-5</t>
  </si>
  <si>
    <t>Kotkan-Haminan seudun koulutuskuntayhtymä</t>
  </si>
  <si>
    <t xml:space="preserve">0161067-9  </t>
  </si>
  <si>
    <t>Kouvolan Ammatillinen Aikuiskoulutussäätiö sr</t>
  </si>
  <si>
    <t xml:space="preserve">0161075-9  </t>
  </si>
  <si>
    <t>Kouvolan kaupunki</t>
  </si>
  <si>
    <t xml:space="preserve">0206976-5  </t>
  </si>
  <si>
    <t>Kymenlaakson Opiston Kannatusyhdistys ry</t>
  </si>
  <si>
    <t>0163408-0</t>
  </si>
  <si>
    <t>Valkealan Kristillisen Kansanopiston kannatusyhdistys r.y.</t>
  </si>
  <si>
    <t xml:space="preserve">2109309-0  </t>
  </si>
  <si>
    <t>Kemi-Tornionlaakson koulutuskuntayhtymä, Lappia</t>
  </si>
  <si>
    <t>Lappi</t>
  </si>
  <si>
    <t xml:space="preserve">0193507-8 </t>
  </si>
  <si>
    <t>Peräpohjolan Kansanopiston kannatusyhdistys ry</t>
  </si>
  <si>
    <t xml:space="preserve">0210668-5  </t>
  </si>
  <si>
    <t>Rovalan Setlementti ry</t>
  </si>
  <si>
    <t xml:space="preserve">0973110-9  </t>
  </si>
  <si>
    <t>Rovaniemen Koulutuskuntayhtymä</t>
  </si>
  <si>
    <t xml:space="preserve">0244767-4  </t>
  </si>
  <si>
    <t>Saamelaisalueen Koulutuskeskus</t>
  </si>
  <si>
    <t xml:space="preserve">0155402-1  </t>
  </si>
  <si>
    <t>Ahlmanin koulun Säätiö sr</t>
  </si>
  <si>
    <t>Pirkanmaa</t>
  </si>
  <si>
    <t xml:space="preserve">0734567-7  </t>
  </si>
  <si>
    <t>Fysikaalinen hoitolaitos Arcus Lumio &amp; Pirttimaa</t>
  </si>
  <si>
    <t xml:space="preserve">0151534-8  </t>
  </si>
  <si>
    <t>Nanso Group Oy</t>
  </si>
  <si>
    <t xml:space="preserve">0204964-1  </t>
  </si>
  <si>
    <t>SASKY koulutuskuntayhtymä</t>
  </si>
  <si>
    <t xml:space="preserve">0155651-0  </t>
  </si>
  <si>
    <t>Tampereen Aikuiskoulutussäätiö sr</t>
  </si>
  <si>
    <t xml:space="preserve">0211675-2  </t>
  </si>
  <si>
    <t>Tampereen kaupunki</t>
  </si>
  <si>
    <t xml:space="preserve">0206148-0 </t>
  </si>
  <si>
    <t>Tampereen Musiikkiopiston Säätiö sr</t>
  </si>
  <si>
    <t xml:space="preserve">1099221-8  </t>
  </si>
  <si>
    <t>Tampereen Urheiluhierojakoulu Oy</t>
  </si>
  <si>
    <t>0206289-7</t>
  </si>
  <si>
    <t>Valkeakosken seudun koulutuskuntayhtymä</t>
  </si>
  <si>
    <t xml:space="preserve">0155689-5  </t>
  </si>
  <si>
    <t>Varalan Säätiö sr</t>
  </si>
  <si>
    <t xml:space="preserve">0209492-8  </t>
  </si>
  <si>
    <t>Fria kristliga Folkhögskolan i Vasa</t>
  </si>
  <si>
    <t>Pohjanmaa</t>
  </si>
  <si>
    <t xml:space="preserve">0209021-4  </t>
  </si>
  <si>
    <t>Kvarnen samkommun</t>
  </si>
  <si>
    <t xml:space="preserve">0796234-1  </t>
  </si>
  <si>
    <t>Optima samkommun</t>
  </si>
  <si>
    <t xml:space="preserve">0988182-8  </t>
  </si>
  <si>
    <t>Svenska Österbottens förbund för Utbildning och Kultur</t>
  </si>
  <si>
    <t xml:space="preserve">0209602-6  </t>
  </si>
  <si>
    <t>Vaasan kaupunki</t>
  </si>
  <si>
    <t xml:space="preserve">0773744-3  </t>
  </si>
  <si>
    <t>Wärtsilä Finland Oy</t>
  </si>
  <si>
    <t xml:space="preserve">0167924-6  </t>
  </si>
  <si>
    <t>Itä-Suomen Liikuntaopisto Oy</t>
  </si>
  <si>
    <t>Pohjois-Karjala</t>
  </si>
  <si>
    <t xml:space="preserve">0242746-2  </t>
  </si>
  <si>
    <t>Joensuun kaupunki</t>
  </si>
  <si>
    <t xml:space="preserve">0207572-7  </t>
  </si>
  <si>
    <t>Kiteen Evankelisen Kansanopiston kannatusyhdistys ry</t>
  </si>
  <si>
    <t xml:space="preserve">0169327-5  </t>
  </si>
  <si>
    <t>Lieksan Kristillisen Opiston kannatusyhdistys ry</t>
  </si>
  <si>
    <t xml:space="preserve">0212371-7  </t>
  </si>
  <si>
    <t>Pohjois-Karjalan Koulutuskuntayhtymä</t>
  </si>
  <si>
    <t xml:space="preserve">0209770-7  </t>
  </si>
  <si>
    <t>Haapaveden Opiston kannatustyhdistys ry</t>
  </si>
  <si>
    <t>Pohjois-Pohjanmaa</t>
  </si>
  <si>
    <t xml:space="preserve">0210010-1  </t>
  </si>
  <si>
    <t>Jokilaaksojen koulutuskuntyhtymä</t>
  </si>
  <si>
    <t xml:space="preserve">0209892-9  </t>
  </si>
  <si>
    <t>Kalajoen Kristillisen Opiston Kannatusyhdistys ry</t>
  </si>
  <si>
    <t xml:space="preserve">0832600-5  </t>
  </si>
  <si>
    <t>KSAK Oy</t>
  </si>
  <si>
    <t xml:space="preserve">0187711-1  </t>
  </si>
  <si>
    <t>Marttayhdistysten liitto ry</t>
  </si>
  <si>
    <t xml:space="preserve">0868699-1  </t>
  </si>
  <si>
    <t>Oulun Aikuiskoulutuskeskus Oy</t>
  </si>
  <si>
    <t xml:space="preserve">0187690-1  </t>
  </si>
  <si>
    <t>Oulun kaupunki</t>
  </si>
  <si>
    <t xml:space="preserve">0992445-3 </t>
  </si>
  <si>
    <t>Oulun seudun koulutuskuntayhtymä (OSEKK)</t>
  </si>
  <si>
    <t xml:space="preserve">0828475-7  </t>
  </si>
  <si>
    <t>Pohjois-Suomen Koulutuskeskussäätiö sr</t>
  </si>
  <si>
    <t xml:space="preserve">0210287-9  </t>
  </si>
  <si>
    <t>Raahen Koulutuskuntayhtymä</t>
  </si>
  <si>
    <t>0189373-6</t>
  </si>
  <si>
    <t>Raahen Porvari- ja Kauppakoulurahasto sr</t>
  </si>
  <si>
    <t xml:space="preserve">0195258-0  </t>
  </si>
  <si>
    <t>Raudaskylän Kristillinen Opisto r.y.</t>
  </si>
  <si>
    <t xml:space="preserve">0210311-8  </t>
  </si>
  <si>
    <t>Reisjärven Kristillinen Kansanopistoyhdistys ry</t>
  </si>
  <si>
    <t xml:space="preserve">0195032-3  </t>
  </si>
  <si>
    <t>Vuolle Setlementti ry</t>
  </si>
  <si>
    <t xml:space="preserve">0207972-8  </t>
  </si>
  <si>
    <t>Portaanpää ry</t>
  </si>
  <si>
    <t>Pohjois-Savo</t>
  </si>
  <si>
    <t xml:space="preserve">0207862-9  </t>
  </si>
  <si>
    <t>Kuopion Konservatorion kannatusyhdistys r.y.</t>
  </si>
  <si>
    <t xml:space="preserve">0207872-5  </t>
  </si>
  <si>
    <t>Kuopion Talouskoulun Kannatusyhdistys ry</t>
  </si>
  <si>
    <t xml:space="preserve">0214822-8  </t>
  </si>
  <si>
    <t>Pohjois-Savon Kansanopistoseura r.y.</t>
  </si>
  <si>
    <t xml:space="preserve">1852679-9  </t>
  </si>
  <si>
    <t>Savon Koulutuskuntayhtymä</t>
  </si>
  <si>
    <t xml:space="preserve">0172730-8  </t>
  </si>
  <si>
    <t>Tohtori Matthias Ingmanin säätiö sr</t>
  </si>
  <si>
    <t xml:space="preserve">0214765-5  </t>
  </si>
  <si>
    <t>Ylä-Savon koulutuskuntayhtymä</t>
  </si>
  <si>
    <t xml:space="preserve">0993644-6 </t>
  </si>
  <si>
    <t>Koulutuskeskus Salpaus -kuntayhtymä</t>
  </si>
  <si>
    <t>Päijät-Häme</t>
  </si>
  <si>
    <t xml:space="preserve">0149666-9 </t>
  </si>
  <si>
    <t>Lahden kansanopiston säätiö sr</t>
  </si>
  <si>
    <t xml:space="preserve">0149057-4  </t>
  </si>
  <si>
    <t>Lahden Konservatorio Oy</t>
  </si>
  <si>
    <t xml:space="preserve">0202512-1  </t>
  </si>
  <si>
    <t>Suomen Urheiluopiston Kannatusosakeyhtiö</t>
  </si>
  <si>
    <t xml:space="preserve">1053500-9  </t>
  </si>
  <si>
    <t>Valtakunnallinen valmennus- ja liikuntakeskus Oy</t>
  </si>
  <si>
    <t xml:space="preserve">2245018-4  </t>
  </si>
  <si>
    <t>Länsirannikon Koulutus Oy</t>
  </si>
  <si>
    <t>Satakunta</t>
  </si>
  <si>
    <t xml:space="preserve">0280690-5  </t>
  </si>
  <si>
    <t>Pohjois-Satakunnan Kansanopiston kannatusyhdistys r.y.</t>
  </si>
  <si>
    <t xml:space="preserve">0203929-1  </t>
  </si>
  <si>
    <t>Satakunnan koulutuskuntayhtymä</t>
  </si>
  <si>
    <t xml:space="preserve">1728925-0  </t>
  </si>
  <si>
    <t>Suomen Ilmailuopisto Oy</t>
  </si>
  <si>
    <t xml:space="preserve">0203717-3  </t>
  </si>
  <si>
    <t>Eurajoen kristillisen opiston kannatusyhdistys r.y.</t>
  </si>
  <si>
    <t xml:space="preserve">0153158-3  </t>
  </si>
  <si>
    <t>Palloilu Säätiö sr</t>
  </si>
  <si>
    <t>Uusimaa</t>
  </si>
  <si>
    <t xml:space="preserve">0681365-1  </t>
  </si>
  <si>
    <t>Suomen ympäristöopisto SYKLI Oy</t>
  </si>
  <si>
    <t>2767840-1</t>
  </si>
  <si>
    <t>Air Navigation Services Finland Oy</t>
  </si>
  <si>
    <t xml:space="preserve">2064886-7  </t>
  </si>
  <si>
    <t>Axxell Utbildning Ab</t>
  </si>
  <si>
    <t xml:space="preserve">1041090-0  </t>
  </si>
  <si>
    <t>UPM-Kymmene Oyj</t>
  </si>
  <si>
    <t xml:space="preserve">0502454-6  </t>
  </si>
  <si>
    <t>Espoon seudun koulutuskuntayhtymä Omnia</t>
  </si>
  <si>
    <t>0763403-0</t>
  </si>
  <si>
    <t>ABB Oy</t>
  </si>
  <si>
    <t xml:space="preserve">0150951-1  </t>
  </si>
  <si>
    <t>Aitoon Emäntäkoulu Oy</t>
  </si>
  <si>
    <t xml:space="preserve">0213612-0  </t>
  </si>
  <si>
    <t>Ami-säätiö sr</t>
  </si>
  <si>
    <t xml:space="preserve">0116354-9  </t>
  </si>
  <si>
    <t>Ammattienedistämislaitossäätiö AEL sr</t>
  </si>
  <si>
    <t xml:space="preserve">0211060-9  </t>
  </si>
  <si>
    <t>Ava-instituutin kannatusyhdistys ry</t>
  </si>
  <si>
    <t xml:space="preserve">0986820-1  </t>
  </si>
  <si>
    <t xml:space="preserve">Cargotec Finland Oy </t>
  </si>
  <si>
    <t xml:space="preserve">0108023-3 </t>
  </si>
  <si>
    <t>Finnair Oyj</t>
  </si>
  <si>
    <t xml:space="preserve">2334857-9  </t>
  </si>
  <si>
    <t>Folkhälsan Utbildning Ab</t>
  </si>
  <si>
    <t xml:space="preserve">1778388-1  </t>
  </si>
  <si>
    <t>HAUS Kehittämiskeskus Oy</t>
  </si>
  <si>
    <t>0201256-6</t>
  </si>
  <si>
    <t>Helsingin kaupunki</t>
  </si>
  <si>
    <t xml:space="preserve">0201252-3  </t>
  </si>
  <si>
    <t>Helsingin Konservatorion Säätiö sr</t>
  </si>
  <si>
    <t xml:space="preserve">0200004-7  </t>
  </si>
  <si>
    <t>Helsingin kristillisen opiston säätiö sr</t>
  </si>
  <si>
    <t xml:space="preserve">2162576-3  </t>
  </si>
  <si>
    <t>Helsinki Business College Oy</t>
  </si>
  <si>
    <t xml:space="preserve">0201472-1  </t>
  </si>
  <si>
    <t>Hengitysliitto ry</t>
  </si>
  <si>
    <t xml:space="preserve">2250205-2  </t>
  </si>
  <si>
    <t xml:space="preserve">Hyria koulutus Oy </t>
  </si>
  <si>
    <t xml:space="preserve">0116565-9  </t>
  </si>
  <si>
    <t>Invalidiliitto ry</t>
  </si>
  <si>
    <t xml:space="preserve">0201375-3  </t>
  </si>
  <si>
    <t>Invalidisäätiö sr</t>
  </si>
  <si>
    <t xml:space="preserve">0210838-1  </t>
  </si>
  <si>
    <t>Itä-Uudenmaan Koulutuskuntayhtymä</t>
  </si>
  <si>
    <t xml:space="preserve">1637771-8  </t>
  </si>
  <si>
    <t>Jollas-Opisto Oy</t>
  </si>
  <si>
    <t xml:space="preserve">0213977-8  </t>
  </si>
  <si>
    <t>Kanneljärven Kansanopiston kannatusyhdistys r.y.</t>
  </si>
  <si>
    <t>0213502-1</t>
  </si>
  <si>
    <t>Kansan Sivistystyön Liitto KSL ry</t>
  </si>
  <si>
    <t xml:space="preserve">0503417-0  </t>
  </si>
  <si>
    <t>Kauppiaitten Kauppaoppilaitos Oy</t>
  </si>
  <si>
    <t xml:space="preserve">0101304-9  </t>
  </si>
  <si>
    <t>Kelloseppätaidon Edistämissäätiö sr</t>
  </si>
  <si>
    <t xml:space="preserve">0213834-5  </t>
  </si>
  <si>
    <t>Keski-Uudenmaan koulutuskuntayhtymä</t>
  </si>
  <si>
    <t xml:space="preserve">0774302-6  </t>
  </si>
  <si>
    <t>Kiinteistöalan Koulutussäätiö sr</t>
  </si>
  <si>
    <t xml:space="preserve">0215281-7  </t>
  </si>
  <si>
    <t xml:space="preserve">Kirkkopalvelut ry </t>
  </si>
  <si>
    <t xml:space="preserve">0128756-8  </t>
  </si>
  <si>
    <t>Kisakalliosäätiö sr</t>
  </si>
  <si>
    <t xml:space="preserve">1904292-1  </t>
  </si>
  <si>
    <t>KONE Hissit Oy</t>
  </si>
  <si>
    <t xml:space="preserve">0950895-1  </t>
  </si>
  <si>
    <t>Konecranes Finland Oy</t>
  </si>
  <si>
    <t xml:space="preserve">0203167-9  </t>
  </si>
  <si>
    <t xml:space="preserve">Luksia, Länsi-Uudenmaan koulutuskuntayhtymä </t>
  </si>
  <si>
    <t xml:space="preserve">0222804-1  </t>
  </si>
  <si>
    <t>Maalariammattikoulun kannatusyhdistys r.y.</t>
  </si>
  <si>
    <t xml:space="preserve">2460281-5  </t>
  </si>
  <si>
    <t>Management Institute Finland MIF Oy</t>
  </si>
  <si>
    <t xml:space="preserve">0201689-0  </t>
  </si>
  <si>
    <t>Markkinointi-instituutin Kannatusyhdistys ry</t>
  </si>
  <si>
    <t>0112038-9</t>
  </si>
  <si>
    <t>Nokia Oyj (lupa tehty aikanaan nimellä Nokia-yhtymä)</t>
  </si>
  <si>
    <t xml:space="preserve">0201789-3  </t>
  </si>
  <si>
    <t>Opintotoiminnan keskusliitto ry</t>
  </si>
  <si>
    <t xml:space="preserve">0130270-5  </t>
  </si>
  <si>
    <t>Oy Porvoo International College Ab</t>
  </si>
  <si>
    <t xml:space="preserve">0882817-9  </t>
  </si>
  <si>
    <t xml:space="preserve">Palkansaajien koulutussäätiö  sr </t>
  </si>
  <si>
    <t xml:space="preserve">2734201-9  </t>
  </si>
  <si>
    <t>Perho Liiketalousopisto Oy</t>
  </si>
  <si>
    <t xml:space="preserve">0908429-8  </t>
  </si>
  <si>
    <t>Pop &amp; Jazz Konservatorion Säätiö sr</t>
  </si>
  <si>
    <t xml:space="preserve">0215303-5  </t>
  </si>
  <si>
    <t>Rakennusteollisuus RT ry</t>
  </si>
  <si>
    <t xml:space="preserve">0114371-6  </t>
  </si>
  <si>
    <t>Rastor Oy</t>
  </si>
  <si>
    <t xml:space="preserve">0113276-9  </t>
  </si>
  <si>
    <t>Rautaruukki Oyj</t>
  </si>
  <si>
    <t xml:space="preserve">0214081-6  </t>
  </si>
  <si>
    <t>Samkommunen för Yrkesutbildning i Östra Nyland</t>
  </si>
  <si>
    <t xml:space="preserve">1524361-1 </t>
  </si>
  <si>
    <t xml:space="preserve">Sanoma Oyj </t>
  </si>
  <si>
    <t xml:space="preserve">2756786-7  </t>
  </si>
  <si>
    <t>Suomen Diakoniaopisto - SDO Oy</t>
  </si>
  <si>
    <t>0116936-9</t>
  </si>
  <si>
    <t>Suomen kansallisooppera ja -baletti sr</t>
  </si>
  <si>
    <t>2070757-2</t>
  </si>
  <si>
    <t>Suomen Kosmetologien Yhdistyksen Opiston Säätiö sr</t>
  </si>
  <si>
    <t xml:space="preserve">0242525-6 </t>
  </si>
  <si>
    <t>Suomen Luterilainen Evankeliumiyhdistys ry</t>
  </si>
  <si>
    <t xml:space="preserve">1648362-5  </t>
  </si>
  <si>
    <t>Svenska Framtidsskolan i Helsingforsregionen Ab</t>
  </si>
  <si>
    <t>Toyota Auto Finland Oy</t>
  </si>
  <si>
    <t xml:space="preserve">0858476-8  </t>
  </si>
  <si>
    <t>TUL:n Kisakeskussäätiö sr</t>
  </si>
  <si>
    <t xml:space="preserve">0202496-2  </t>
  </si>
  <si>
    <t>Työtehoseura ry</t>
  </si>
  <si>
    <t xml:space="preserve">0215382-8 </t>
  </si>
  <si>
    <t>Työväen Sivistysliitto TSL ry</t>
  </si>
  <si>
    <t xml:space="preserve">0124610-9  </t>
  </si>
  <si>
    <t>Vantaan kaupunki</t>
  </si>
  <si>
    <t xml:space="preserve">0204023-3  </t>
  </si>
  <si>
    <t>Lounais-Suomen koulutuskuntayhtymä</t>
  </si>
  <si>
    <t>Varsinais-Suomi</t>
  </si>
  <si>
    <t xml:space="preserve">0871305-6  </t>
  </si>
  <si>
    <t>M.S.F-oppilaitos Oy</t>
  </si>
  <si>
    <t xml:space="preserve">0772017-4  </t>
  </si>
  <si>
    <t>Meyer Turku Oy</t>
  </si>
  <si>
    <t xml:space="preserve">0365121-2  </t>
  </si>
  <si>
    <t>Paasikiviopistoyhdistys r.y.</t>
  </si>
  <si>
    <t xml:space="preserve">0823246-3  </t>
  </si>
  <si>
    <t>Peimarin koulutuskuntayhtymä</t>
  </si>
  <si>
    <t xml:space="preserve">0204427-7  </t>
  </si>
  <si>
    <t xml:space="preserve">Raision Seudun Koulutuskuntayhtymä </t>
  </si>
  <si>
    <t xml:space="preserve">0139545-4  </t>
  </si>
  <si>
    <t>Salon Seudun Koulutuskuntayhtymä</t>
  </si>
  <si>
    <t xml:space="preserve">0142247-5  </t>
  </si>
  <si>
    <t>Turun Aikuiskoulutussäätiö sr</t>
  </si>
  <si>
    <t xml:space="preserve">0276652-8  </t>
  </si>
  <si>
    <t>Turun Ammattiopistosäätiö sr</t>
  </si>
  <si>
    <t xml:space="preserve">0204819-8  </t>
  </si>
  <si>
    <t>Turun kaupunki</t>
  </si>
  <si>
    <t xml:space="preserve">0204843-8  </t>
  </si>
  <si>
    <t xml:space="preserve">Turun Konservatorion kannatusyhdistys r.y. - Garantiföreningen för Åbo Konservatorium r.y. 
</t>
  </si>
  <si>
    <t xml:space="preserve">0915313-4  </t>
  </si>
  <si>
    <t>Turun kristillisen opiston säätiö sr</t>
  </si>
  <si>
    <t xml:space="preserve">0143991-2  </t>
  </si>
  <si>
    <t>Valmet Automotive Oy</t>
  </si>
  <si>
    <t>1019670-5</t>
  </si>
  <si>
    <t xml:space="preserve">Tavoitteellisten opiskelijavuosien määrän muodostaminen koko maan tasolle ja OKM:n ehdotuksiin koulutuksen järjestäjille muodostetut lupien vähimmäisopiskelijavuosien määrät </t>
  </si>
  <si>
    <t>muuntokerroin</t>
  </si>
  <si>
    <t>vuoden työpäivät</t>
  </si>
  <si>
    <t>Edelliset yhteensä (nyk. vos-rahoituspohja)</t>
  </si>
  <si>
    <t>Maahanmuuttajakoulutuksen opiskelijavuodet (siirto avustuksista)</t>
  </si>
  <si>
    <t>Työvoimakoulutuksen opiskelijavuodet (siirto TEM:stä)</t>
  </si>
  <si>
    <t>Tavoitteelliset opiskelijavuodet yhteensä</t>
  </si>
  <si>
    <t xml:space="preserve"> - josta ne, joille ei tule uuden lain mukaista lupaa</t>
  </si>
  <si>
    <t>A. Tavoitteellisten opiskelijavuosien määrän muodostaminen koko maan tasolla talousarviossa päätettävän enimmäismäärän pohjaksi (ei vielä sisällä kantaa järjestäjäkohtaiseen kohdennukseen)</t>
  </si>
  <si>
    <t xml:space="preserve"> - josta suoritepäätöksillä jaettavan osuuden arvio</t>
  </si>
  <si>
    <t xml:space="preserve"> - josta lupien vähimmäismäärien osuuden arvio</t>
  </si>
  <si>
    <t xml:space="preserve">    --&gt; ehdotusvaiheessa jaettava osuus</t>
  </si>
  <si>
    <t>lupakerroin</t>
  </si>
  <si>
    <t>Lisätietoja</t>
  </si>
  <si>
    <t>ei uuden lain mukaista lupaa</t>
  </si>
  <si>
    <t>ei opiskelijavuosien vähimmäismäärää lupaan</t>
  </si>
  <si>
    <t>Perusk. oppilaitos: opiskelija-määrä (vuoden 2017 luvan enimmäis-määrä)</t>
  </si>
  <si>
    <t>Perusk. oppisopimus: opiskelija-määrä (rahoituksen peruste 2016)</t>
  </si>
  <si>
    <t>Lisäk. oppilaitos:  opiskelijatyö-vuodet (rahoituksen peruste 2016)</t>
  </si>
  <si>
    <t>Lisäk. oppilaitos:  opiskelijatyö-vuodet (edelliseen sisältyvä hark.var. volyymin nosto)</t>
  </si>
  <si>
    <t>Lisäk. oppilaitos:  opiskelijatyö-vuodet (rahoituksen peruste 2016 pois lukien hark.var. volyymin nosto (F-G)</t>
  </si>
  <si>
    <t xml:space="preserve">Lisäk. oppisopimus: opiskelija-määrä (rahoituksen peruste 2016) </t>
  </si>
  <si>
    <t>Lisäk. oppisopimus: opiskelijamäärä (rahoituksen peruste 2016 yhteismitallis-tettuna muiden koulutusmuoto-jen kanssa) (I * 0,55)</t>
  </si>
  <si>
    <t>Erikoisoppilai-tokset: opiskelijatyö-päivät (rahoituksen peruste 2016)</t>
  </si>
  <si>
    <t>Erikoisoppilai-tokset: uusi opiskelijavuosi (rahoituksen peruste 2016 yhteismitallis-tettu muiden koulutusmuoto-jen kanssa) (K/190)</t>
  </si>
  <si>
    <t>Nykyisen valtionosuus-rahoituksen eri koulutusmuoto-jen pohjalta muodostetut yhteismitalliste-tut suoritteet yhteensä (D+E+H+J+L)</t>
  </si>
  <si>
    <t>Uuden  rahoitusmallin tavoitteellisen opiskelijavuosi-suoritteen muodostaminen nykyisten yhteismitallistet-tujen suoritteiden pohjalta (M * 0,90)</t>
  </si>
  <si>
    <t>Luvan vähimmäis-määrän  valmistelun pohjaluku nykyisen vos-rahoituksen suoritteiden pohjalta (=N)</t>
  </si>
  <si>
    <t>Lisäk. oppilaitos:  opiskelijatyö-vuodet (rahoituksen peruste 2016 pois lukien hark.var. volyymin nosto (=H)</t>
  </si>
  <si>
    <t>Lisäk. oppilaitos:  opiskelijatyö-vuodet (toteutuma 2016)</t>
  </si>
  <si>
    <t>Lisäk. oppilaitos: toteuma alittanut rahoituksen perusteen opiskelijatyö-vuosimäärän vuonna 2016 (R-Q)</t>
  </si>
  <si>
    <t>Lisäk. oppilaitos: toteuman alituksen vaikutus järjestäjän uuden luvan vähimmäis-määrään (S * 0,90)</t>
  </si>
  <si>
    <t>Perusk. oppilaitos: opiskelija-määrä (vuoden 2017 luvan enimmäis-määrä) (=D)</t>
  </si>
  <si>
    <t>Perusk. oppilaitos: toteutunut opiskelija-määrä vuonna 2016</t>
  </si>
  <si>
    <t>Perusk. oppilaitos: vuoden 2016 toteuma alittanut vuoden 2017 luvan opiskelija-määrän (V-U)</t>
  </si>
  <si>
    <t>Perusk. oppilaitos: toteuman alituksen vaikutus järjestäjän uuden luvan vähimmäis-määrään (W * 0,90)</t>
  </si>
  <si>
    <t>Luvan vähimmäis-määrän  valmistelun pohjaluku nykyisen vos-rahoituksen suoritteiden ja toteutumien pohjalta (=P+T+X)</t>
  </si>
  <si>
    <t>OKM:n ehdotus luvan vähimmäis-opiskelija-vuosi-määräksi</t>
  </si>
  <si>
    <t>B. Ministeriön ehdotuksen muodostaminen järjestämislupien opiskelijavuosien vähimmäismääriksi</t>
  </si>
  <si>
    <t>Järjestäjän kotimaakunta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</si>
</sst>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theme="4"/>
      </patternFill>
    </fill>
    <fill>
      <patternFill patternType="solid">
        <fgColor theme="3" tint="0.39997558519241921"/>
        <bgColor theme="4"/>
      </patternFill>
    </fill>
    <fill>
      <patternFill patternType="solid">
        <fgColor theme="4" tint="0.39997558519241921"/>
        <bgColor theme="4"/>
      </patternFill>
    </fill>
    <fill>
      <patternFill patternType="solid">
        <fgColor theme="4" tint="0.59999389629810485"/>
        <bgColor theme="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3" fontId="0" fillId="0" borderId="0" xfId="0" applyNumberFormat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3" fontId="1" fillId="0" borderId="0" xfId="0" applyNumberFormat="1" applyFont="1"/>
    <xf numFmtId="164" fontId="1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164" fontId="0" fillId="0" borderId="0" xfId="0" applyNumberFormat="1" applyAlignment="1">
      <alignment horizontal="left" vertical="top" wrapText="1"/>
    </xf>
    <xf numFmtId="4" fontId="0" fillId="0" borderId="0" xfId="0" applyNumberFormat="1" applyAlignment="1">
      <alignment horizontal="left" vertical="top" wrapText="1"/>
    </xf>
    <xf numFmtId="164" fontId="2" fillId="0" borderId="0" xfId="0" applyNumberFormat="1" applyFont="1" applyAlignment="1">
      <alignment horizontal="left" vertical="top"/>
    </xf>
    <xf numFmtId="164" fontId="1" fillId="0" borderId="0" xfId="0" applyNumberFormat="1" applyFont="1" applyFill="1" applyAlignment="1">
      <alignment horizontal="left" vertical="top" wrapText="1"/>
    </xf>
    <xf numFmtId="164" fontId="7" fillId="0" borderId="0" xfId="0" applyNumberFormat="1" applyFont="1" applyAlignment="1">
      <alignment horizontal="left" wrapText="1"/>
    </xf>
    <xf numFmtId="164" fontId="0" fillId="0" borderId="0" xfId="0" applyNumberFormat="1" applyAlignment="1">
      <alignment wrapText="1"/>
    </xf>
    <xf numFmtId="164" fontId="6" fillId="0" borderId="0" xfId="0" applyNumberFormat="1" applyFont="1" applyAlignment="1">
      <alignment horizontal="left" wrapText="1"/>
    </xf>
    <xf numFmtId="164" fontId="5" fillId="2" borderId="3" xfId="0" applyNumberFormat="1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left" vertical="top" wrapText="1"/>
    </xf>
    <xf numFmtId="164" fontId="0" fillId="0" borderId="0" xfId="0" applyNumberFormat="1"/>
    <xf numFmtId="164" fontId="0" fillId="0" borderId="3" xfId="0" applyNumberFormat="1" applyFont="1" applyBorder="1" applyAlignment="1">
      <alignment horizontal="left" vertical="top"/>
    </xf>
    <xf numFmtId="164" fontId="0" fillId="0" borderId="4" xfId="0" applyNumberFormat="1" applyFont="1" applyBorder="1" applyAlignment="1">
      <alignment horizontal="left" vertical="top"/>
    </xf>
    <xf numFmtId="164" fontId="0" fillId="0" borderId="4" xfId="0" applyNumberFormat="1" applyFont="1" applyBorder="1" applyAlignment="1">
      <alignment horizontal="right" vertical="top" wrapText="1"/>
    </xf>
    <xf numFmtId="164" fontId="0" fillId="0" borderId="4" xfId="0" applyNumberFormat="1" applyFont="1" applyBorder="1" applyAlignment="1">
      <alignment horizontal="right" vertical="top"/>
    </xf>
    <xf numFmtId="164" fontId="0" fillId="3" borderId="3" xfId="0" applyNumberFormat="1" applyFont="1" applyFill="1" applyBorder="1" applyAlignment="1">
      <alignment horizontal="left" vertical="top"/>
    </xf>
    <xf numFmtId="164" fontId="0" fillId="3" borderId="4" xfId="0" applyNumberFormat="1" applyFont="1" applyFill="1" applyBorder="1" applyAlignment="1">
      <alignment horizontal="left" vertical="top"/>
    </xf>
    <xf numFmtId="164" fontId="0" fillId="3" borderId="4" xfId="0" applyNumberFormat="1" applyFont="1" applyFill="1" applyBorder="1" applyAlignment="1">
      <alignment horizontal="right" vertical="top" wrapText="1"/>
    </xf>
    <xf numFmtId="164" fontId="0" fillId="3" borderId="4" xfId="0" applyNumberFormat="1" applyFont="1" applyFill="1" applyBorder="1" applyAlignment="1">
      <alignment horizontal="right" vertical="top"/>
    </xf>
    <xf numFmtId="164" fontId="0" fillId="0" borderId="1" xfId="0" applyNumberFormat="1" applyFont="1" applyBorder="1" applyAlignment="1">
      <alignment horizontal="left" vertical="top"/>
    </xf>
    <xf numFmtId="164" fontId="0" fillId="0" borderId="2" xfId="0" applyNumberFormat="1" applyFont="1" applyBorder="1" applyAlignment="1">
      <alignment horizontal="left" vertical="top"/>
    </xf>
    <xf numFmtId="164" fontId="0" fillId="0" borderId="2" xfId="0" applyNumberFormat="1" applyFont="1" applyBorder="1" applyAlignment="1">
      <alignment horizontal="right" vertical="top" wrapText="1"/>
    </xf>
    <xf numFmtId="164" fontId="0" fillId="0" borderId="2" xfId="0" applyNumberFormat="1" applyFont="1" applyBorder="1" applyAlignment="1">
      <alignment horizontal="right" vertical="top"/>
    </xf>
    <xf numFmtId="164" fontId="1" fillId="0" borderId="0" xfId="0" applyNumberFormat="1" applyFont="1" applyAlignment="1">
      <alignment horizontal="left" vertical="top" wrapText="1"/>
    </xf>
    <xf numFmtId="164" fontId="1" fillId="0" borderId="0" xfId="0" applyNumberFormat="1" applyFont="1"/>
    <xf numFmtId="164" fontId="8" fillId="0" borderId="0" xfId="0" applyNumberFormat="1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top" wrapText="1"/>
    </xf>
    <xf numFmtId="164" fontId="8" fillId="0" borderId="0" xfId="0" applyNumberFormat="1" applyFont="1" applyAlignment="1">
      <alignment horizontal="right" vertical="top" wrapText="1"/>
    </xf>
    <xf numFmtId="164" fontId="8" fillId="0" borderId="0" xfId="0" applyNumberFormat="1" applyFont="1"/>
    <xf numFmtId="164" fontId="11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top" wrapText="1"/>
    </xf>
    <xf numFmtId="164" fontId="0" fillId="0" borderId="4" xfId="0" applyNumberFormat="1" applyFont="1" applyFill="1" applyBorder="1" applyAlignment="1">
      <alignment horizontal="right" vertical="top" wrapText="1"/>
    </xf>
    <xf numFmtId="3" fontId="0" fillId="0" borderId="0" xfId="0" applyNumberFormat="1" applyFont="1" applyAlignment="1">
      <alignment horizontal="right" vertical="top" wrapText="1"/>
    </xf>
    <xf numFmtId="3" fontId="0" fillId="0" borderId="4" xfId="0" applyNumberFormat="1" applyFont="1" applyBorder="1" applyAlignment="1">
      <alignment horizontal="right" vertical="top" wrapText="1"/>
    </xf>
    <xf numFmtId="3" fontId="0" fillId="3" borderId="4" xfId="0" applyNumberFormat="1" applyFont="1" applyFill="1" applyBorder="1" applyAlignment="1">
      <alignment horizontal="right" vertical="top" wrapText="1"/>
    </xf>
    <xf numFmtId="3" fontId="0" fillId="0" borderId="2" xfId="0" applyNumberFormat="1" applyFont="1" applyBorder="1" applyAlignment="1">
      <alignment horizontal="right" vertical="top" wrapText="1"/>
    </xf>
    <xf numFmtId="3" fontId="7" fillId="0" borderId="4" xfId="0" applyNumberFormat="1" applyFont="1" applyBorder="1" applyAlignment="1">
      <alignment horizontal="left" wrapText="1"/>
    </xf>
    <xf numFmtId="164" fontId="5" fillId="8" borderId="4" xfId="0" applyNumberFormat="1" applyFont="1" applyFill="1" applyBorder="1" applyAlignment="1">
      <alignment horizontal="left" vertical="top" wrapText="1"/>
    </xf>
    <xf numFmtId="164" fontId="5" fillId="6" borderId="4" xfId="0" applyNumberFormat="1" applyFont="1" applyFill="1" applyBorder="1" applyAlignment="1">
      <alignment horizontal="left" vertical="top" wrapText="1"/>
    </xf>
    <xf numFmtId="164" fontId="5" fillId="5" borderId="4" xfId="0" applyNumberFormat="1" applyFont="1" applyFill="1" applyBorder="1" applyAlignment="1">
      <alignment horizontal="left" vertical="top" wrapText="1"/>
    </xf>
    <xf numFmtId="164" fontId="5" fillId="4" borderId="4" xfId="0" applyNumberFormat="1" applyFont="1" applyFill="1" applyBorder="1" applyAlignment="1">
      <alignment horizontal="left" vertical="top" wrapText="1"/>
    </xf>
    <xf numFmtId="164" fontId="5" fillId="7" borderId="4" xfId="0" applyNumberFormat="1" applyFont="1" applyFill="1" applyBorder="1" applyAlignment="1">
      <alignment horizontal="left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3" fontId="7" fillId="10" borderId="4" xfId="0" applyNumberFormat="1" applyFont="1" applyFill="1" applyBorder="1" applyAlignment="1">
      <alignment horizontal="left" wrapText="1"/>
    </xf>
    <xf numFmtId="164" fontId="0" fillId="10" borderId="3" xfId="0" applyNumberFormat="1" applyFont="1" applyFill="1" applyBorder="1" applyAlignment="1">
      <alignment horizontal="left" vertical="top"/>
    </xf>
    <xf numFmtId="164" fontId="0" fillId="10" borderId="4" xfId="0" applyNumberFormat="1" applyFont="1" applyFill="1" applyBorder="1" applyAlignment="1">
      <alignment horizontal="left" vertical="top"/>
    </xf>
    <xf numFmtId="164" fontId="0" fillId="10" borderId="4" xfId="0" applyNumberFormat="1" applyFont="1" applyFill="1" applyBorder="1" applyAlignment="1">
      <alignment horizontal="right" vertical="top" wrapText="1"/>
    </xf>
    <xf numFmtId="164" fontId="0" fillId="10" borderId="4" xfId="0" applyNumberFormat="1" applyFont="1" applyFill="1" applyBorder="1" applyAlignment="1">
      <alignment horizontal="right" vertical="top"/>
    </xf>
    <xf numFmtId="3" fontId="0" fillId="10" borderId="4" xfId="0" applyNumberFormat="1" applyFont="1" applyFill="1" applyBorder="1" applyAlignment="1">
      <alignment horizontal="right" vertical="top" wrapText="1"/>
    </xf>
    <xf numFmtId="164" fontId="0" fillId="10" borderId="3" xfId="0" applyNumberFormat="1" applyFont="1" applyFill="1" applyBorder="1"/>
    <xf numFmtId="164" fontId="6" fillId="0" borderId="0" xfId="0" applyNumberFormat="1" applyFont="1" applyFill="1" applyAlignment="1">
      <alignment horizontal="left" vertical="top" wrapText="1"/>
    </xf>
    <xf numFmtId="16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64" fontId="12" fillId="9" borderId="0" xfId="0" applyNumberFormat="1" applyFont="1" applyFill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9" borderId="0" xfId="0" applyFont="1" applyFill="1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2"/>
  <sheetViews>
    <sheetView showZeros="0" tabSelected="1" zoomScale="85" zoomScaleNormal="85"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5" x14ac:dyDescent="0.25"/>
  <cols>
    <col min="1" max="1" width="10.42578125" style="8" customWidth="1"/>
    <col min="2" max="2" width="34.28515625" style="8" customWidth="1"/>
    <col min="3" max="3" width="15.28515625" style="8" customWidth="1"/>
    <col min="4" max="9" width="12.5703125" style="8" customWidth="1"/>
    <col min="10" max="12" width="14.140625" style="8" customWidth="1"/>
    <col min="13" max="14" width="14.85546875" style="8" customWidth="1"/>
    <col min="15" max="15" width="4.85546875" style="8" customWidth="1"/>
    <col min="16" max="17" width="14.42578125" style="8" customWidth="1"/>
    <col min="18" max="24" width="12.5703125" style="8" customWidth="1"/>
    <col min="25" max="25" width="14" style="8" customWidth="1"/>
    <col min="26" max="26" width="12.5703125" style="8" customWidth="1"/>
    <col min="27" max="27" width="37" style="8" customWidth="1"/>
    <col min="28" max="16384" width="9.140625" style="17"/>
  </cols>
  <sheetData>
    <row r="1" spans="1:27" s="13" customFormat="1" ht="20.25" customHeight="1" x14ac:dyDescent="0.25">
      <c r="A1" s="10" t="s">
        <v>352</v>
      </c>
      <c r="B1" s="8"/>
      <c r="C1" s="8"/>
      <c r="D1" s="8"/>
      <c r="E1" s="8"/>
      <c r="F1" s="8"/>
      <c r="G1" s="8"/>
      <c r="H1" s="8"/>
      <c r="I1" s="11"/>
      <c r="J1" s="12"/>
      <c r="K1" s="8"/>
      <c r="L1" s="8"/>
      <c r="N1" s="8"/>
      <c r="O1" s="8"/>
      <c r="P1" s="8"/>
      <c r="Q1" s="8"/>
      <c r="S1" s="8"/>
      <c r="T1" s="8"/>
      <c r="U1" s="8"/>
      <c r="V1" s="8"/>
      <c r="W1" s="8"/>
      <c r="X1" s="8"/>
      <c r="Y1" s="8"/>
      <c r="Z1" s="8"/>
      <c r="AA1" s="8"/>
    </row>
    <row r="2" spans="1:27" s="13" customFormat="1" ht="15.75" x14ac:dyDescent="0.25">
      <c r="A2" s="10"/>
      <c r="B2" s="8"/>
      <c r="C2" s="8"/>
      <c r="D2" s="8"/>
      <c r="E2" s="8"/>
      <c r="F2" s="8"/>
      <c r="G2" s="8"/>
      <c r="H2" s="8"/>
      <c r="I2" s="11"/>
      <c r="J2" s="12"/>
      <c r="K2" s="8"/>
      <c r="L2" s="8"/>
      <c r="N2" s="8"/>
      <c r="O2" s="8"/>
      <c r="P2" s="8"/>
      <c r="Q2" s="8"/>
      <c r="S2" s="8"/>
      <c r="T2" s="8"/>
      <c r="U2" s="8"/>
      <c r="V2" s="8"/>
      <c r="W2" s="8"/>
      <c r="X2" s="8"/>
      <c r="Y2" s="8"/>
      <c r="Z2" s="8"/>
      <c r="AA2" s="8"/>
    </row>
    <row r="3" spans="1:27" s="13" customFormat="1" ht="15.75" customHeight="1" x14ac:dyDescent="0.25">
      <c r="A3" s="10"/>
      <c r="B3" s="8"/>
      <c r="C3" s="63" t="s">
        <v>360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8"/>
      <c r="P3" s="63" t="s">
        <v>390</v>
      </c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s="13" customFormat="1" ht="15.75" x14ac:dyDescent="0.25">
      <c r="A4" s="10"/>
      <c r="B4" s="8"/>
      <c r="C4" s="8"/>
      <c r="D4" s="8"/>
      <c r="E4" s="8"/>
      <c r="F4" s="8"/>
      <c r="G4" s="8"/>
      <c r="H4" s="8"/>
      <c r="I4" s="11"/>
      <c r="J4" s="14" t="s">
        <v>353</v>
      </c>
      <c r="K4" s="8"/>
      <c r="L4" s="14" t="s">
        <v>354</v>
      </c>
      <c r="N4" s="14" t="s">
        <v>353</v>
      </c>
      <c r="O4" s="8"/>
      <c r="P4" s="8"/>
      <c r="Q4" s="8"/>
      <c r="S4" s="8"/>
      <c r="T4" s="14" t="s">
        <v>353</v>
      </c>
      <c r="U4" s="8"/>
      <c r="V4" s="8"/>
      <c r="W4" s="8"/>
      <c r="X4" s="14" t="s">
        <v>353</v>
      </c>
      <c r="Y4" s="8"/>
      <c r="Z4" s="14" t="s">
        <v>364</v>
      </c>
      <c r="AA4" s="14"/>
    </row>
    <row r="5" spans="1:27" s="13" customFormat="1" x14ac:dyDescent="0.25">
      <c r="A5" s="8"/>
      <c r="B5" s="8"/>
      <c r="C5" s="8"/>
      <c r="D5" s="58"/>
      <c r="E5" s="58"/>
      <c r="F5" s="58"/>
      <c r="G5" s="58"/>
      <c r="H5" s="36"/>
      <c r="I5" s="58"/>
      <c r="J5" s="9">
        <v>0.55000000000000004</v>
      </c>
      <c r="K5" s="58"/>
      <c r="L5" s="1">
        <v>190</v>
      </c>
      <c r="N5" s="9">
        <v>0.9</v>
      </c>
      <c r="O5" s="8"/>
      <c r="P5" s="8"/>
      <c r="Q5" s="8"/>
      <c r="R5" s="58"/>
      <c r="S5" s="8"/>
      <c r="T5" s="9">
        <v>0.9</v>
      </c>
      <c r="U5" s="8"/>
      <c r="V5" s="58"/>
      <c r="W5" s="8"/>
      <c r="X5" s="9">
        <v>0.9</v>
      </c>
      <c r="Y5" s="8"/>
      <c r="Z5" s="9">
        <f>N182/Y175</f>
        <v>0.8942679469412268</v>
      </c>
      <c r="AA5" s="9"/>
    </row>
    <row r="6" spans="1:27" s="13" customFormat="1" ht="180" x14ac:dyDescent="0.25">
      <c r="A6" s="15" t="s">
        <v>0</v>
      </c>
      <c r="B6" s="16" t="s">
        <v>1</v>
      </c>
      <c r="C6" s="16" t="s">
        <v>391</v>
      </c>
      <c r="D6" s="45" t="s">
        <v>368</v>
      </c>
      <c r="E6" s="46" t="s">
        <v>369</v>
      </c>
      <c r="F6" s="47" t="s">
        <v>370</v>
      </c>
      <c r="G6" s="47" t="s">
        <v>371</v>
      </c>
      <c r="H6" s="47" t="s">
        <v>372</v>
      </c>
      <c r="I6" s="48" t="s">
        <v>373</v>
      </c>
      <c r="J6" s="48" t="s">
        <v>374</v>
      </c>
      <c r="K6" s="49" t="s">
        <v>375</v>
      </c>
      <c r="L6" s="49" t="s">
        <v>376</v>
      </c>
      <c r="M6" s="16" t="s">
        <v>377</v>
      </c>
      <c r="N6" s="16" t="s">
        <v>378</v>
      </c>
      <c r="O6" s="50"/>
      <c r="P6" s="16" t="s">
        <v>379</v>
      </c>
      <c r="Q6" s="47" t="s">
        <v>380</v>
      </c>
      <c r="R6" s="47" t="s">
        <v>381</v>
      </c>
      <c r="S6" s="47" t="s">
        <v>382</v>
      </c>
      <c r="T6" s="47" t="s">
        <v>383</v>
      </c>
      <c r="U6" s="45" t="s">
        <v>384</v>
      </c>
      <c r="V6" s="45" t="s">
        <v>385</v>
      </c>
      <c r="W6" s="45" t="s">
        <v>386</v>
      </c>
      <c r="X6" s="45" t="s">
        <v>387</v>
      </c>
      <c r="Y6" s="16" t="s">
        <v>388</v>
      </c>
      <c r="Z6" s="16" t="s">
        <v>389</v>
      </c>
      <c r="AA6" s="16" t="s">
        <v>365</v>
      </c>
    </row>
    <row r="7" spans="1:27" x14ac:dyDescent="0.25">
      <c r="A7" s="52" t="s">
        <v>217</v>
      </c>
      <c r="B7" s="53" t="s">
        <v>218</v>
      </c>
      <c r="C7" s="53" t="s">
        <v>206</v>
      </c>
      <c r="D7" s="54"/>
      <c r="E7" s="54">
        <v>0</v>
      </c>
      <c r="F7" s="54">
        <v>0</v>
      </c>
      <c r="G7" s="54"/>
      <c r="H7" s="54">
        <f>F7-G7</f>
        <v>0</v>
      </c>
      <c r="I7" s="54">
        <v>0</v>
      </c>
      <c r="J7" s="54">
        <f>$I7*$J$5</f>
        <v>0</v>
      </c>
      <c r="K7" s="54">
        <v>11538</v>
      </c>
      <c r="L7" s="54">
        <f>$K7/$L$5</f>
        <v>60.726315789473681</v>
      </c>
      <c r="M7" s="54">
        <f>SUM($D7,$E7,$H7,$J7,$L7)</f>
        <v>60.726315789473681</v>
      </c>
      <c r="N7" s="54">
        <f>$M7*$N$5</f>
        <v>54.653684210526315</v>
      </c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6"/>
      <c r="AA7" s="51" t="s">
        <v>366</v>
      </c>
    </row>
    <row r="8" spans="1:27" x14ac:dyDescent="0.25">
      <c r="A8" s="18" t="s">
        <v>93</v>
      </c>
      <c r="B8" s="19" t="s">
        <v>94</v>
      </c>
      <c r="C8" s="19" t="s">
        <v>95</v>
      </c>
      <c r="D8" s="20">
        <v>290</v>
      </c>
      <c r="E8" s="20">
        <v>0</v>
      </c>
      <c r="F8" s="21">
        <v>89.9</v>
      </c>
      <c r="G8" s="21"/>
      <c r="H8" s="20">
        <f t="shared" ref="H8:H71" si="0">F8-G8</f>
        <v>89.9</v>
      </c>
      <c r="I8" s="20">
        <v>0</v>
      </c>
      <c r="J8" s="20">
        <f t="shared" ref="J8:J71" si="1">$I8*$J$5</f>
        <v>0</v>
      </c>
      <c r="K8" s="20">
        <v>0</v>
      </c>
      <c r="L8" s="20">
        <f t="shared" ref="L8:L71" si="2">$K8/$L$5</f>
        <v>0</v>
      </c>
      <c r="M8" s="20">
        <f t="shared" ref="M8:M71" si="3">SUM($D8,$E8,$H8,$J8,$L8)</f>
        <v>379.9</v>
      </c>
      <c r="N8" s="20">
        <f t="shared" ref="N8:N71" si="4">$M8*$N$5</f>
        <v>341.90999999999997</v>
      </c>
      <c r="O8" s="20"/>
      <c r="P8" s="20">
        <f t="shared" ref="P8:P71" si="5">N8</f>
        <v>341.90999999999997</v>
      </c>
      <c r="Q8" s="20">
        <f t="shared" ref="Q8:Q71" si="6">H8</f>
        <v>89.9</v>
      </c>
      <c r="R8" s="21">
        <v>86.7</v>
      </c>
      <c r="S8" s="39">
        <f>IF((R8-Q8)&lt;0,(R8-Q8), )</f>
        <v>-3.2000000000000028</v>
      </c>
      <c r="T8" s="20">
        <f>$S8*$T$5</f>
        <v>-2.8800000000000026</v>
      </c>
      <c r="U8" s="20">
        <f>D8</f>
        <v>290</v>
      </c>
      <c r="V8" s="20">
        <v>290.42</v>
      </c>
      <c r="W8" s="39">
        <f>IF((V8-U8)&lt;0,(V8-U8), )</f>
        <v>0</v>
      </c>
      <c r="X8" s="20">
        <f>$W8*$X$5</f>
        <v>0</v>
      </c>
      <c r="Y8" s="20">
        <f>P8+T8+X8</f>
        <v>339.03</v>
      </c>
      <c r="Z8" s="41">
        <f>$Y8*$Z$5</f>
        <v>303.18366205148408</v>
      </c>
      <c r="AA8" s="41"/>
    </row>
    <row r="9" spans="1:27" x14ac:dyDescent="0.25">
      <c r="A9" s="22" t="s">
        <v>209</v>
      </c>
      <c r="B9" s="23" t="s">
        <v>210</v>
      </c>
      <c r="C9" s="23" t="s">
        <v>206</v>
      </c>
      <c r="D9" s="24">
        <v>20</v>
      </c>
      <c r="E9" s="24">
        <v>0</v>
      </c>
      <c r="F9" s="25">
        <v>0</v>
      </c>
      <c r="G9" s="25"/>
      <c r="H9" s="24">
        <f t="shared" si="0"/>
        <v>0</v>
      </c>
      <c r="I9" s="24">
        <v>0</v>
      </c>
      <c r="J9" s="24">
        <f t="shared" si="1"/>
        <v>0</v>
      </c>
      <c r="K9" s="24">
        <v>6019</v>
      </c>
      <c r="L9" s="24">
        <f t="shared" si="2"/>
        <v>31.678947368421053</v>
      </c>
      <c r="M9" s="24">
        <f t="shared" si="3"/>
        <v>51.678947368421049</v>
      </c>
      <c r="N9" s="24">
        <f t="shared" si="4"/>
        <v>46.511052631578949</v>
      </c>
      <c r="O9" s="24"/>
      <c r="P9" s="24">
        <f t="shared" si="5"/>
        <v>46.511052631578949</v>
      </c>
      <c r="Q9" s="24">
        <f t="shared" si="6"/>
        <v>0</v>
      </c>
      <c r="R9" s="25"/>
      <c r="S9" s="24">
        <f t="shared" ref="S9:S72" si="7">IF((R9-Q9)&lt;0,(R9-Q9), )</f>
        <v>0</v>
      </c>
      <c r="T9" s="24">
        <f t="shared" ref="T9:T72" si="8">$S9*$T$5</f>
        <v>0</v>
      </c>
      <c r="U9" s="24">
        <f t="shared" ref="U9:U72" si="9">D9</f>
        <v>20</v>
      </c>
      <c r="V9" s="24">
        <v>15</v>
      </c>
      <c r="W9" s="24">
        <f t="shared" ref="W9:W72" si="10">IF((V9-U9)&lt;0,(V9-U9), )</f>
        <v>-5</v>
      </c>
      <c r="X9" s="24">
        <f t="shared" ref="X9:X72" si="11">$W9*$X$5</f>
        <v>-4.5</v>
      </c>
      <c r="Y9" s="24">
        <f t="shared" ref="Y9:Y72" si="12">P9+T9+X9</f>
        <v>42.011052631578949</v>
      </c>
      <c r="Z9" s="42">
        <f t="shared" ref="Z9:Z72" si="13">$Y9*$Z$5</f>
        <v>37.569137785681932</v>
      </c>
      <c r="AA9" s="42"/>
    </row>
    <row r="10" spans="1:27" x14ac:dyDescent="0.25">
      <c r="A10" s="18" t="s">
        <v>219</v>
      </c>
      <c r="B10" s="19" t="s">
        <v>220</v>
      </c>
      <c r="C10" s="19" t="s">
        <v>95</v>
      </c>
      <c r="D10" s="20">
        <v>92</v>
      </c>
      <c r="E10" s="20">
        <v>0</v>
      </c>
      <c r="F10" s="21">
        <v>0</v>
      </c>
      <c r="G10" s="21"/>
      <c r="H10" s="20">
        <f t="shared" si="0"/>
        <v>0</v>
      </c>
      <c r="I10" s="20">
        <v>0</v>
      </c>
      <c r="J10" s="20">
        <f t="shared" si="1"/>
        <v>0</v>
      </c>
      <c r="K10" s="20">
        <v>0</v>
      </c>
      <c r="L10" s="20">
        <f t="shared" si="2"/>
        <v>0</v>
      </c>
      <c r="M10" s="20">
        <f t="shared" si="3"/>
        <v>92</v>
      </c>
      <c r="N10" s="20">
        <f t="shared" si="4"/>
        <v>82.8</v>
      </c>
      <c r="O10" s="20"/>
      <c r="P10" s="20">
        <f t="shared" si="5"/>
        <v>82.8</v>
      </c>
      <c r="Q10" s="20">
        <f t="shared" si="6"/>
        <v>0</v>
      </c>
      <c r="R10" s="21"/>
      <c r="S10" s="20">
        <f t="shared" si="7"/>
        <v>0</v>
      </c>
      <c r="T10" s="20">
        <f t="shared" si="8"/>
        <v>0</v>
      </c>
      <c r="U10" s="20">
        <f t="shared" si="9"/>
        <v>92</v>
      </c>
      <c r="V10" s="20">
        <v>93.42</v>
      </c>
      <c r="W10" s="20">
        <f t="shared" si="10"/>
        <v>0</v>
      </c>
      <c r="X10" s="20">
        <f t="shared" si="11"/>
        <v>0</v>
      </c>
      <c r="Y10" s="20">
        <f t="shared" si="12"/>
        <v>82.8</v>
      </c>
      <c r="Z10" s="41">
        <f t="shared" si="13"/>
        <v>74.04538600673358</v>
      </c>
      <c r="AA10" s="41"/>
    </row>
    <row r="11" spans="1:27" x14ac:dyDescent="0.25">
      <c r="A11" s="22" t="s">
        <v>221</v>
      </c>
      <c r="B11" s="23" t="s">
        <v>222</v>
      </c>
      <c r="C11" s="23" t="s">
        <v>206</v>
      </c>
      <c r="D11" s="24">
        <v>475</v>
      </c>
      <c r="E11" s="24">
        <v>476</v>
      </c>
      <c r="F11" s="25">
        <v>596.20000000000005</v>
      </c>
      <c r="G11" s="25"/>
      <c r="H11" s="24">
        <f t="shared" si="0"/>
        <v>596.20000000000005</v>
      </c>
      <c r="I11" s="24">
        <v>723.5</v>
      </c>
      <c r="J11" s="24">
        <f t="shared" si="1"/>
        <v>397.92500000000001</v>
      </c>
      <c r="K11" s="24">
        <v>0</v>
      </c>
      <c r="L11" s="24">
        <f t="shared" si="2"/>
        <v>0</v>
      </c>
      <c r="M11" s="24">
        <f t="shared" si="3"/>
        <v>1945.125</v>
      </c>
      <c r="N11" s="24">
        <f t="shared" si="4"/>
        <v>1750.6125</v>
      </c>
      <c r="O11" s="24"/>
      <c r="P11" s="24">
        <f t="shared" si="5"/>
        <v>1750.6125</v>
      </c>
      <c r="Q11" s="24">
        <f t="shared" si="6"/>
        <v>596.20000000000005</v>
      </c>
      <c r="R11" s="25">
        <v>620.4</v>
      </c>
      <c r="S11" s="24">
        <f t="shared" si="7"/>
        <v>0</v>
      </c>
      <c r="T11" s="24">
        <f t="shared" si="8"/>
        <v>0</v>
      </c>
      <c r="U11" s="24">
        <f t="shared" si="9"/>
        <v>475</v>
      </c>
      <c r="V11" s="24">
        <v>474.17</v>
      </c>
      <c r="W11" s="24">
        <f t="shared" si="10"/>
        <v>-0.82999999999998408</v>
      </c>
      <c r="X11" s="24">
        <f t="shared" si="11"/>
        <v>-0.74699999999998568</v>
      </c>
      <c r="Y11" s="24">
        <f t="shared" si="12"/>
        <v>1749.8654999999999</v>
      </c>
      <c r="Z11" s="42">
        <f t="shared" si="13"/>
        <v>1564.8486281082833</v>
      </c>
      <c r="AA11" s="42"/>
    </row>
    <row r="12" spans="1:27" x14ac:dyDescent="0.25">
      <c r="A12" s="18" t="s">
        <v>223</v>
      </c>
      <c r="B12" s="19" t="s">
        <v>224</v>
      </c>
      <c r="C12" s="19" t="s">
        <v>206</v>
      </c>
      <c r="D12" s="20">
        <v>10</v>
      </c>
      <c r="E12" s="20">
        <v>305.5</v>
      </c>
      <c r="F12" s="21">
        <v>325.7</v>
      </c>
      <c r="G12" s="21">
        <v>3</v>
      </c>
      <c r="H12" s="20">
        <f t="shared" si="0"/>
        <v>322.7</v>
      </c>
      <c r="I12" s="20">
        <v>564</v>
      </c>
      <c r="J12" s="20">
        <f t="shared" si="1"/>
        <v>310.20000000000005</v>
      </c>
      <c r="K12" s="20">
        <v>1210</v>
      </c>
      <c r="L12" s="20">
        <f t="shared" si="2"/>
        <v>6.3684210526315788</v>
      </c>
      <c r="M12" s="20">
        <f t="shared" si="3"/>
        <v>954.76842105263165</v>
      </c>
      <c r="N12" s="20">
        <f t="shared" si="4"/>
        <v>859.29157894736852</v>
      </c>
      <c r="O12" s="20"/>
      <c r="P12" s="20">
        <f t="shared" si="5"/>
        <v>859.29157894736852</v>
      </c>
      <c r="Q12" s="20">
        <f t="shared" si="6"/>
        <v>322.7</v>
      </c>
      <c r="R12" s="21">
        <v>366.5</v>
      </c>
      <c r="S12" s="20">
        <f t="shared" si="7"/>
        <v>0</v>
      </c>
      <c r="T12" s="20">
        <f t="shared" si="8"/>
        <v>0</v>
      </c>
      <c r="U12" s="20">
        <f t="shared" si="9"/>
        <v>10</v>
      </c>
      <c r="V12" s="20">
        <v>10.58</v>
      </c>
      <c r="W12" s="20">
        <f t="shared" si="10"/>
        <v>0</v>
      </c>
      <c r="X12" s="20">
        <f t="shared" si="11"/>
        <v>0</v>
      </c>
      <c r="Y12" s="20">
        <f t="shared" si="12"/>
        <v>859.29157894736852</v>
      </c>
      <c r="Z12" s="41">
        <f t="shared" si="13"/>
        <v>768.43691612914836</v>
      </c>
      <c r="AA12" s="41"/>
    </row>
    <row r="13" spans="1:27" x14ac:dyDescent="0.25">
      <c r="A13" s="22" t="s">
        <v>225</v>
      </c>
      <c r="B13" s="23" t="s">
        <v>226</v>
      </c>
      <c r="C13" s="23" t="s">
        <v>206</v>
      </c>
      <c r="D13" s="24"/>
      <c r="E13" s="24">
        <v>0</v>
      </c>
      <c r="F13" s="25">
        <v>0</v>
      </c>
      <c r="G13" s="25"/>
      <c r="H13" s="24">
        <f t="shared" si="0"/>
        <v>0</v>
      </c>
      <c r="I13" s="24">
        <v>130</v>
      </c>
      <c r="J13" s="24">
        <f t="shared" si="1"/>
        <v>71.5</v>
      </c>
      <c r="K13" s="24">
        <v>1549</v>
      </c>
      <c r="L13" s="24">
        <f t="shared" si="2"/>
        <v>8.1526315789473678</v>
      </c>
      <c r="M13" s="24">
        <f t="shared" si="3"/>
        <v>79.652631578947364</v>
      </c>
      <c r="N13" s="24">
        <f t="shared" si="4"/>
        <v>71.687368421052625</v>
      </c>
      <c r="O13" s="24"/>
      <c r="P13" s="24">
        <f t="shared" si="5"/>
        <v>71.687368421052625</v>
      </c>
      <c r="Q13" s="24">
        <f t="shared" si="6"/>
        <v>0</v>
      </c>
      <c r="R13" s="25"/>
      <c r="S13" s="24">
        <f t="shared" si="7"/>
        <v>0</v>
      </c>
      <c r="T13" s="24">
        <f t="shared" si="8"/>
        <v>0</v>
      </c>
      <c r="U13" s="24">
        <f t="shared" si="9"/>
        <v>0</v>
      </c>
      <c r="V13" s="24"/>
      <c r="W13" s="24">
        <f t="shared" si="10"/>
        <v>0</v>
      </c>
      <c r="X13" s="24">
        <f t="shared" si="11"/>
        <v>0</v>
      </c>
      <c r="Y13" s="24">
        <f t="shared" si="12"/>
        <v>71.687368421052625</v>
      </c>
      <c r="Z13" s="42">
        <f t="shared" si="13"/>
        <v>64.107715779514066</v>
      </c>
      <c r="AA13" s="42"/>
    </row>
    <row r="14" spans="1:27" x14ac:dyDescent="0.25">
      <c r="A14" s="18" t="s">
        <v>211</v>
      </c>
      <c r="B14" s="19" t="s">
        <v>212</v>
      </c>
      <c r="C14" s="19" t="s">
        <v>206</v>
      </c>
      <c r="D14" s="20">
        <v>1480</v>
      </c>
      <c r="E14" s="20">
        <v>41</v>
      </c>
      <c r="F14" s="21">
        <v>268.3</v>
      </c>
      <c r="G14" s="21"/>
      <c r="H14" s="20">
        <f t="shared" si="0"/>
        <v>268.3</v>
      </c>
      <c r="I14" s="20">
        <v>125</v>
      </c>
      <c r="J14" s="20">
        <f t="shared" si="1"/>
        <v>68.75</v>
      </c>
      <c r="K14" s="20">
        <v>0</v>
      </c>
      <c r="L14" s="20">
        <f t="shared" si="2"/>
        <v>0</v>
      </c>
      <c r="M14" s="20">
        <f t="shared" si="3"/>
        <v>1858.05</v>
      </c>
      <c r="N14" s="20">
        <f t="shared" si="4"/>
        <v>1672.2449999999999</v>
      </c>
      <c r="O14" s="20"/>
      <c r="P14" s="20">
        <f t="shared" si="5"/>
        <v>1672.2449999999999</v>
      </c>
      <c r="Q14" s="20">
        <f t="shared" si="6"/>
        <v>268.3</v>
      </c>
      <c r="R14" s="21">
        <v>284.89999999999998</v>
      </c>
      <c r="S14" s="20">
        <f t="shared" si="7"/>
        <v>0</v>
      </c>
      <c r="T14" s="20">
        <f t="shared" si="8"/>
        <v>0</v>
      </c>
      <c r="U14" s="20">
        <f t="shared" si="9"/>
        <v>1480</v>
      </c>
      <c r="V14" s="20">
        <v>1480.33</v>
      </c>
      <c r="W14" s="20">
        <f t="shared" si="10"/>
        <v>0</v>
      </c>
      <c r="X14" s="20">
        <f t="shared" si="11"/>
        <v>0</v>
      </c>
      <c r="Y14" s="20">
        <f t="shared" si="12"/>
        <v>1672.2449999999999</v>
      </c>
      <c r="Z14" s="41">
        <f t="shared" si="13"/>
        <v>1495.4351029327318</v>
      </c>
      <c r="AA14" s="41"/>
    </row>
    <row r="15" spans="1:27" x14ac:dyDescent="0.25">
      <c r="A15" s="52" t="s">
        <v>227</v>
      </c>
      <c r="B15" s="53" t="s">
        <v>228</v>
      </c>
      <c r="C15" s="53" t="s">
        <v>206</v>
      </c>
      <c r="D15" s="54"/>
      <c r="E15" s="54">
        <v>0</v>
      </c>
      <c r="F15" s="55">
        <v>0</v>
      </c>
      <c r="G15" s="55"/>
      <c r="H15" s="54">
        <f t="shared" si="0"/>
        <v>0</v>
      </c>
      <c r="I15" s="54">
        <v>0</v>
      </c>
      <c r="J15" s="54">
        <f t="shared" si="1"/>
        <v>0</v>
      </c>
      <c r="K15" s="54">
        <v>423</v>
      </c>
      <c r="L15" s="54">
        <f t="shared" si="2"/>
        <v>2.2263157894736842</v>
      </c>
      <c r="M15" s="54">
        <f t="shared" si="3"/>
        <v>2.2263157894736842</v>
      </c>
      <c r="N15" s="54">
        <f t="shared" si="4"/>
        <v>2.0036842105263157</v>
      </c>
      <c r="O15" s="54"/>
      <c r="P15" s="54"/>
      <c r="Q15" s="54"/>
      <c r="R15" s="55"/>
      <c r="S15" s="54"/>
      <c r="T15" s="54"/>
      <c r="U15" s="54"/>
      <c r="V15" s="54"/>
      <c r="W15" s="54"/>
      <c r="X15" s="54"/>
      <c r="Y15" s="54"/>
      <c r="Z15" s="56"/>
      <c r="AA15" s="51" t="s">
        <v>366</v>
      </c>
    </row>
    <row r="16" spans="1:27" x14ac:dyDescent="0.25">
      <c r="A16" s="18" t="s">
        <v>215</v>
      </c>
      <c r="B16" s="19" t="s">
        <v>216</v>
      </c>
      <c r="C16" s="19" t="s">
        <v>206</v>
      </c>
      <c r="D16" s="20">
        <v>5610</v>
      </c>
      <c r="E16" s="20">
        <v>381</v>
      </c>
      <c r="F16" s="21">
        <v>231</v>
      </c>
      <c r="G16" s="21"/>
      <c r="H16" s="20">
        <f t="shared" si="0"/>
        <v>231</v>
      </c>
      <c r="I16" s="20">
        <v>1078</v>
      </c>
      <c r="J16" s="20">
        <f t="shared" si="1"/>
        <v>592.90000000000009</v>
      </c>
      <c r="K16" s="20">
        <v>0</v>
      </c>
      <c r="L16" s="20">
        <f t="shared" si="2"/>
        <v>0</v>
      </c>
      <c r="M16" s="20">
        <f t="shared" si="3"/>
        <v>6814.9</v>
      </c>
      <c r="N16" s="20">
        <f t="shared" si="4"/>
        <v>6133.41</v>
      </c>
      <c r="O16" s="20"/>
      <c r="P16" s="20">
        <f t="shared" si="5"/>
        <v>6133.41</v>
      </c>
      <c r="Q16" s="20">
        <f t="shared" si="6"/>
        <v>231</v>
      </c>
      <c r="R16" s="21">
        <v>234</v>
      </c>
      <c r="S16" s="20">
        <f t="shared" si="7"/>
        <v>0</v>
      </c>
      <c r="T16" s="20">
        <f t="shared" si="8"/>
        <v>0</v>
      </c>
      <c r="U16" s="20">
        <f t="shared" si="9"/>
        <v>5610</v>
      </c>
      <c r="V16" s="20">
        <v>5609.67</v>
      </c>
      <c r="W16" s="20">
        <f t="shared" si="10"/>
        <v>-0.32999999999992724</v>
      </c>
      <c r="X16" s="20">
        <f t="shared" si="11"/>
        <v>-0.29699999999993454</v>
      </c>
      <c r="Y16" s="20">
        <f t="shared" si="12"/>
        <v>6133.1130000000003</v>
      </c>
      <c r="Z16" s="41">
        <f t="shared" si="13"/>
        <v>5484.6463708685487</v>
      </c>
      <c r="AA16" s="41"/>
    </row>
    <row r="17" spans="1:27" x14ac:dyDescent="0.25">
      <c r="A17" s="22" t="s">
        <v>2</v>
      </c>
      <c r="B17" s="23" t="s">
        <v>3</v>
      </c>
      <c r="C17" s="23" t="s">
        <v>4</v>
      </c>
      <c r="D17" s="24">
        <v>2894</v>
      </c>
      <c r="E17" s="24">
        <v>143</v>
      </c>
      <c r="F17" s="25">
        <v>136.1</v>
      </c>
      <c r="G17" s="25"/>
      <c r="H17" s="24">
        <f t="shared" si="0"/>
        <v>136.1</v>
      </c>
      <c r="I17" s="24">
        <v>429.5</v>
      </c>
      <c r="J17" s="24">
        <f t="shared" si="1"/>
        <v>236.22500000000002</v>
      </c>
      <c r="K17" s="24">
        <v>0</v>
      </c>
      <c r="L17" s="24">
        <f t="shared" si="2"/>
        <v>0</v>
      </c>
      <c r="M17" s="24">
        <f t="shared" si="3"/>
        <v>3409.3249999999998</v>
      </c>
      <c r="N17" s="24">
        <f t="shared" si="4"/>
        <v>3068.3924999999999</v>
      </c>
      <c r="O17" s="24"/>
      <c r="P17" s="24">
        <f t="shared" si="5"/>
        <v>3068.3924999999999</v>
      </c>
      <c r="Q17" s="24">
        <f t="shared" si="6"/>
        <v>136.1</v>
      </c>
      <c r="R17" s="25">
        <v>97.800000000000011</v>
      </c>
      <c r="S17" s="24">
        <f t="shared" si="7"/>
        <v>-38.299999999999983</v>
      </c>
      <c r="T17" s="24">
        <f t="shared" si="8"/>
        <v>-34.469999999999985</v>
      </c>
      <c r="U17" s="24">
        <f t="shared" si="9"/>
        <v>2894</v>
      </c>
      <c r="V17" s="24">
        <v>2837.25</v>
      </c>
      <c r="W17" s="24">
        <f t="shared" si="10"/>
        <v>-56.75</v>
      </c>
      <c r="X17" s="24">
        <f t="shared" si="11"/>
        <v>-51.075000000000003</v>
      </c>
      <c r="Y17" s="24">
        <f t="shared" si="12"/>
        <v>2982.8475000000003</v>
      </c>
      <c r="Z17" s="42">
        <f t="shared" si="13"/>
        <v>2667.4649098637715</v>
      </c>
      <c r="AA17" s="42"/>
    </row>
    <row r="18" spans="1:27" x14ac:dyDescent="0.25">
      <c r="A18" s="18" t="s">
        <v>31</v>
      </c>
      <c r="B18" s="19" t="s">
        <v>32</v>
      </c>
      <c r="C18" s="19" t="s">
        <v>22</v>
      </c>
      <c r="D18" s="20">
        <v>2463</v>
      </c>
      <c r="E18" s="20">
        <v>170</v>
      </c>
      <c r="F18" s="21">
        <v>138.4</v>
      </c>
      <c r="G18" s="21"/>
      <c r="H18" s="20">
        <f t="shared" si="0"/>
        <v>138.4</v>
      </c>
      <c r="I18" s="20">
        <v>322.5</v>
      </c>
      <c r="J18" s="20">
        <f t="shared" si="1"/>
        <v>177.37500000000003</v>
      </c>
      <c r="K18" s="20">
        <v>0</v>
      </c>
      <c r="L18" s="20">
        <f t="shared" si="2"/>
        <v>0</v>
      </c>
      <c r="M18" s="20">
        <f t="shared" si="3"/>
        <v>2948.7750000000001</v>
      </c>
      <c r="N18" s="20">
        <f t="shared" si="4"/>
        <v>2653.8975</v>
      </c>
      <c r="O18" s="20"/>
      <c r="P18" s="20">
        <f t="shared" si="5"/>
        <v>2653.8975</v>
      </c>
      <c r="Q18" s="20">
        <f t="shared" si="6"/>
        <v>138.4</v>
      </c>
      <c r="R18" s="21">
        <v>129</v>
      </c>
      <c r="S18" s="20">
        <f t="shared" si="7"/>
        <v>-9.4000000000000057</v>
      </c>
      <c r="T18" s="20">
        <f t="shared" si="8"/>
        <v>-8.4600000000000062</v>
      </c>
      <c r="U18" s="20">
        <f t="shared" si="9"/>
        <v>2463</v>
      </c>
      <c r="V18" s="20">
        <v>2462.83</v>
      </c>
      <c r="W18" s="20">
        <f t="shared" si="10"/>
        <v>-0.17000000000007276</v>
      </c>
      <c r="X18" s="20">
        <f t="shared" si="11"/>
        <v>-0.1530000000000655</v>
      </c>
      <c r="Y18" s="20">
        <f t="shared" si="12"/>
        <v>2645.2844999999998</v>
      </c>
      <c r="Z18" s="41">
        <f t="shared" si="13"/>
        <v>2365.5931388904496</v>
      </c>
      <c r="AA18" s="41"/>
    </row>
    <row r="19" spans="1:27" x14ac:dyDescent="0.25">
      <c r="A19" s="22" t="s">
        <v>202</v>
      </c>
      <c r="B19" s="23" t="s">
        <v>203</v>
      </c>
      <c r="C19" s="23" t="s">
        <v>195</v>
      </c>
      <c r="D19" s="24"/>
      <c r="E19" s="24">
        <v>0</v>
      </c>
      <c r="F19" s="25">
        <v>53.5</v>
      </c>
      <c r="G19" s="25"/>
      <c r="H19" s="24">
        <f t="shared" si="0"/>
        <v>53.5</v>
      </c>
      <c r="I19" s="24">
        <v>0</v>
      </c>
      <c r="J19" s="24">
        <f t="shared" si="1"/>
        <v>0</v>
      </c>
      <c r="K19" s="24">
        <v>0</v>
      </c>
      <c r="L19" s="24">
        <f t="shared" si="2"/>
        <v>0</v>
      </c>
      <c r="M19" s="24">
        <f t="shared" si="3"/>
        <v>53.5</v>
      </c>
      <c r="N19" s="24">
        <f t="shared" si="4"/>
        <v>48.15</v>
      </c>
      <c r="O19" s="24"/>
      <c r="P19" s="24">
        <f t="shared" si="5"/>
        <v>48.15</v>
      </c>
      <c r="Q19" s="24">
        <f t="shared" si="6"/>
        <v>53.5</v>
      </c>
      <c r="R19" s="25">
        <v>42.7</v>
      </c>
      <c r="S19" s="24">
        <f t="shared" si="7"/>
        <v>-10.799999999999997</v>
      </c>
      <c r="T19" s="24">
        <f t="shared" si="8"/>
        <v>-9.7199999999999971</v>
      </c>
      <c r="U19" s="24">
        <f t="shared" si="9"/>
        <v>0</v>
      </c>
      <c r="V19" s="24"/>
      <c r="W19" s="24">
        <f t="shared" si="10"/>
        <v>0</v>
      </c>
      <c r="X19" s="24">
        <f t="shared" si="11"/>
        <v>0</v>
      </c>
      <c r="Y19" s="24">
        <f t="shared" si="12"/>
        <v>38.43</v>
      </c>
      <c r="Z19" s="42">
        <f t="shared" si="13"/>
        <v>34.366717200951342</v>
      </c>
      <c r="AA19" s="42"/>
    </row>
    <row r="20" spans="1:27" x14ac:dyDescent="0.25">
      <c r="A20" s="52" t="s">
        <v>229</v>
      </c>
      <c r="B20" s="53" t="s">
        <v>230</v>
      </c>
      <c r="C20" s="53" t="s">
        <v>206</v>
      </c>
      <c r="D20" s="54"/>
      <c r="E20" s="54">
        <v>0</v>
      </c>
      <c r="F20" s="55">
        <v>0</v>
      </c>
      <c r="G20" s="55"/>
      <c r="H20" s="54">
        <f t="shared" si="0"/>
        <v>0</v>
      </c>
      <c r="I20" s="54">
        <v>0</v>
      </c>
      <c r="J20" s="54">
        <f t="shared" si="1"/>
        <v>0</v>
      </c>
      <c r="K20" s="54">
        <v>16203</v>
      </c>
      <c r="L20" s="54">
        <f t="shared" si="2"/>
        <v>85.278947368421058</v>
      </c>
      <c r="M20" s="54">
        <f t="shared" si="3"/>
        <v>85.278947368421058</v>
      </c>
      <c r="N20" s="54">
        <f t="shared" si="4"/>
        <v>76.751052631578958</v>
      </c>
      <c r="O20" s="54"/>
      <c r="P20" s="54"/>
      <c r="Q20" s="54"/>
      <c r="R20" s="55"/>
      <c r="S20" s="54"/>
      <c r="T20" s="54"/>
      <c r="U20" s="54"/>
      <c r="V20" s="54"/>
      <c r="W20" s="54"/>
      <c r="X20" s="54"/>
      <c r="Y20" s="54"/>
      <c r="Z20" s="56"/>
      <c r="AA20" s="51" t="s">
        <v>366</v>
      </c>
    </row>
    <row r="21" spans="1:27" x14ac:dyDescent="0.25">
      <c r="A21" s="22" t="s">
        <v>231</v>
      </c>
      <c r="B21" s="23" t="s">
        <v>232</v>
      </c>
      <c r="C21" s="23" t="s">
        <v>206</v>
      </c>
      <c r="D21" s="24">
        <v>97</v>
      </c>
      <c r="E21" s="24">
        <v>0</v>
      </c>
      <c r="F21" s="25">
        <v>29.1</v>
      </c>
      <c r="G21" s="25"/>
      <c r="H21" s="24">
        <f t="shared" si="0"/>
        <v>29.1</v>
      </c>
      <c r="I21" s="24">
        <v>0</v>
      </c>
      <c r="J21" s="24">
        <f t="shared" si="1"/>
        <v>0</v>
      </c>
      <c r="K21" s="24">
        <v>0</v>
      </c>
      <c r="L21" s="24">
        <f t="shared" si="2"/>
        <v>0</v>
      </c>
      <c r="M21" s="24">
        <f t="shared" si="3"/>
        <v>126.1</v>
      </c>
      <c r="N21" s="24">
        <f t="shared" si="4"/>
        <v>113.49</v>
      </c>
      <c r="O21" s="24"/>
      <c r="P21" s="24">
        <f t="shared" si="5"/>
        <v>113.49</v>
      </c>
      <c r="Q21" s="24">
        <f t="shared" si="6"/>
        <v>29.1</v>
      </c>
      <c r="R21" s="25">
        <v>33.1</v>
      </c>
      <c r="S21" s="24">
        <f t="shared" si="7"/>
        <v>0</v>
      </c>
      <c r="T21" s="24">
        <f t="shared" si="8"/>
        <v>0</v>
      </c>
      <c r="U21" s="24">
        <f t="shared" si="9"/>
        <v>97</v>
      </c>
      <c r="V21" s="24">
        <v>100.92</v>
      </c>
      <c r="W21" s="24">
        <f t="shared" si="10"/>
        <v>0</v>
      </c>
      <c r="X21" s="24">
        <f t="shared" si="11"/>
        <v>0</v>
      </c>
      <c r="Y21" s="24">
        <f t="shared" si="12"/>
        <v>113.49</v>
      </c>
      <c r="Z21" s="42">
        <f t="shared" si="13"/>
        <v>101.49046929835983</v>
      </c>
      <c r="AA21" s="42"/>
    </row>
    <row r="22" spans="1:27" x14ac:dyDescent="0.25">
      <c r="A22" s="18" t="s">
        <v>114</v>
      </c>
      <c r="B22" s="19" t="s">
        <v>115</v>
      </c>
      <c r="C22" s="19" t="s">
        <v>116</v>
      </c>
      <c r="D22" s="20">
        <v>30</v>
      </c>
      <c r="E22" s="20">
        <v>0</v>
      </c>
      <c r="F22" s="21">
        <v>0</v>
      </c>
      <c r="G22" s="21"/>
      <c r="H22" s="20">
        <f t="shared" si="0"/>
        <v>0</v>
      </c>
      <c r="I22" s="20">
        <v>0</v>
      </c>
      <c r="J22" s="20">
        <f t="shared" si="1"/>
        <v>0</v>
      </c>
      <c r="K22" s="20">
        <v>0</v>
      </c>
      <c r="L22" s="20">
        <f t="shared" si="2"/>
        <v>0</v>
      </c>
      <c r="M22" s="20">
        <f t="shared" si="3"/>
        <v>30</v>
      </c>
      <c r="N22" s="20">
        <f t="shared" si="4"/>
        <v>27</v>
      </c>
      <c r="O22" s="20"/>
      <c r="P22" s="20">
        <f t="shared" si="5"/>
        <v>27</v>
      </c>
      <c r="Q22" s="20">
        <f t="shared" si="6"/>
        <v>0</v>
      </c>
      <c r="R22" s="21"/>
      <c r="S22" s="20">
        <f t="shared" si="7"/>
        <v>0</v>
      </c>
      <c r="T22" s="20">
        <f t="shared" si="8"/>
        <v>0</v>
      </c>
      <c r="U22" s="20">
        <f t="shared" si="9"/>
        <v>30</v>
      </c>
      <c r="V22" s="20">
        <v>30.58</v>
      </c>
      <c r="W22" s="20">
        <f t="shared" si="10"/>
        <v>0</v>
      </c>
      <c r="X22" s="20">
        <f t="shared" si="11"/>
        <v>0</v>
      </c>
      <c r="Y22" s="20">
        <f t="shared" si="12"/>
        <v>27</v>
      </c>
      <c r="Z22" s="41">
        <f t="shared" si="13"/>
        <v>24.145234567413123</v>
      </c>
      <c r="AA22" s="41"/>
    </row>
    <row r="23" spans="1:27" x14ac:dyDescent="0.25">
      <c r="A23" s="22" t="s">
        <v>96</v>
      </c>
      <c r="B23" s="23" t="s">
        <v>97</v>
      </c>
      <c r="C23" s="23" t="s">
        <v>95</v>
      </c>
      <c r="D23" s="24"/>
      <c r="E23" s="24">
        <v>0</v>
      </c>
      <c r="F23" s="25">
        <v>33.700000000000003</v>
      </c>
      <c r="G23" s="25"/>
      <c r="H23" s="24">
        <f t="shared" si="0"/>
        <v>33.700000000000003</v>
      </c>
      <c r="I23" s="24">
        <v>0</v>
      </c>
      <c r="J23" s="24">
        <f t="shared" si="1"/>
        <v>0</v>
      </c>
      <c r="K23" s="24">
        <v>0</v>
      </c>
      <c r="L23" s="24">
        <f t="shared" si="2"/>
        <v>0</v>
      </c>
      <c r="M23" s="24">
        <f t="shared" si="3"/>
        <v>33.700000000000003</v>
      </c>
      <c r="N23" s="24">
        <f t="shared" si="4"/>
        <v>30.330000000000002</v>
      </c>
      <c r="O23" s="24"/>
      <c r="P23" s="24">
        <f t="shared" si="5"/>
        <v>30.330000000000002</v>
      </c>
      <c r="Q23" s="24">
        <f t="shared" si="6"/>
        <v>33.700000000000003</v>
      </c>
      <c r="R23" s="25">
        <v>67.099999999999994</v>
      </c>
      <c r="S23" s="24">
        <f t="shared" si="7"/>
        <v>0</v>
      </c>
      <c r="T23" s="24">
        <f t="shared" si="8"/>
        <v>0</v>
      </c>
      <c r="U23" s="24">
        <f t="shared" si="9"/>
        <v>0</v>
      </c>
      <c r="V23" s="24"/>
      <c r="W23" s="24">
        <f t="shared" si="10"/>
        <v>0</v>
      </c>
      <c r="X23" s="24">
        <f t="shared" si="11"/>
        <v>0</v>
      </c>
      <c r="Y23" s="24">
        <f t="shared" si="12"/>
        <v>30.330000000000002</v>
      </c>
      <c r="Z23" s="42">
        <f t="shared" si="13"/>
        <v>27.123146830727411</v>
      </c>
      <c r="AA23" s="42"/>
    </row>
    <row r="24" spans="1:27" x14ac:dyDescent="0.25">
      <c r="A24" s="18" t="s">
        <v>138</v>
      </c>
      <c r="B24" s="19" t="s">
        <v>139</v>
      </c>
      <c r="C24" s="19" t="s">
        <v>140</v>
      </c>
      <c r="D24" s="20">
        <v>115</v>
      </c>
      <c r="E24" s="20">
        <v>0</v>
      </c>
      <c r="F24" s="21">
        <v>24.6</v>
      </c>
      <c r="G24" s="21"/>
      <c r="H24" s="20">
        <f t="shared" si="0"/>
        <v>24.6</v>
      </c>
      <c r="I24" s="20">
        <v>0</v>
      </c>
      <c r="J24" s="20">
        <f t="shared" si="1"/>
        <v>0</v>
      </c>
      <c r="K24" s="20">
        <v>0</v>
      </c>
      <c r="L24" s="20">
        <f t="shared" si="2"/>
        <v>0</v>
      </c>
      <c r="M24" s="20">
        <f t="shared" si="3"/>
        <v>139.6</v>
      </c>
      <c r="N24" s="20">
        <f t="shared" si="4"/>
        <v>125.64</v>
      </c>
      <c r="O24" s="20"/>
      <c r="P24" s="20">
        <f t="shared" si="5"/>
        <v>125.64</v>
      </c>
      <c r="Q24" s="20">
        <f t="shared" si="6"/>
        <v>24.6</v>
      </c>
      <c r="R24" s="21">
        <v>27</v>
      </c>
      <c r="S24" s="20">
        <f t="shared" si="7"/>
        <v>0</v>
      </c>
      <c r="T24" s="20">
        <f t="shared" si="8"/>
        <v>0</v>
      </c>
      <c r="U24" s="20">
        <f t="shared" si="9"/>
        <v>115</v>
      </c>
      <c r="V24" s="20">
        <v>115.42</v>
      </c>
      <c r="W24" s="20">
        <f t="shared" si="10"/>
        <v>0</v>
      </c>
      <c r="X24" s="20">
        <f t="shared" si="11"/>
        <v>0</v>
      </c>
      <c r="Y24" s="20">
        <f t="shared" si="12"/>
        <v>125.64</v>
      </c>
      <c r="Z24" s="41">
        <f t="shared" si="13"/>
        <v>112.35582485369574</v>
      </c>
      <c r="AA24" s="41"/>
    </row>
    <row r="25" spans="1:27" x14ac:dyDescent="0.25">
      <c r="A25" s="22" t="s">
        <v>69</v>
      </c>
      <c r="B25" s="23" t="s">
        <v>70</v>
      </c>
      <c r="C25" s="23" t="s">
        <v>71</v>
      </c>
      <c r="D25" s="24">
        <v>200</v>
      </c>
      <c r="E25" s="24">
        <v>0</v>
      </c>
      <c r="F25" s="25">
        <v>14</v>
      </c>
      <c r="G25" s="25"/>
      <c r="H25" s="24">
        <f t="shared" si="0"/>
        <v>14</v>
      </c>
      <c r="I25" s="24">
        <v>0</v>
      </c>
      <c r="J25" s="24">
        <f t="shared" si="1"/>
        <v>0</v>
      </c>
      <c r="K25" s="24">
        <v>0</v>
      </c>
      <c r="L25" s="24">
        <f t="shared" si="2"/>
        <v>0</v>
      </c>
      <c r="M25" s="24">
        <f t="shared" si="3"/>
        <v>214</v>
      </c>
      <c r="N25" s="24">
        <f t="shared" si="4"/>
        <v>192.6</v>
      </c>
      <c r="O25" s="24"/>
      <c r="P25" s="24">
        <f t="shared" si="5"/>
        <v>192.6</v>
      </c>
      <c r="Q25" s="24">
        <f t="shared" si="6"/>
        <v>14</v>
      </c>
      <c r="R25" s="25">
        <v>13.2</v>
      </c>
      <c r="S25" s="24">
        <f t="shared" si="7"/>
        <v>-0.80000000000000071</v>
      </c>
      <c r="T25" s="24">
        <f t="shared" si="8"/>
        <v>-0.72000000000000064</v>
      </c>
      <c r="U25" s="24">
        <f t="shared" si="9"/>
        <v>200</v>
      </c>
      <c r="V25" s="24">
        <v>201.25</v>
      </c>
      <c r="W25" s="24">
        <f t="shared" si="10"/>
        <v>0</v>
      </c>
      <c r="X25" s="24">
        <f t="shared" si="11"/>
        <v>0</v>
      </c>
      <c r="Y25" s="24">
        <f t="shared" si="12"/>
        <v>191.88</v>
      </c>
      <c r="Z25" s="42">
        <f t="shared" si="13"/>
        <v>171.59213365908261</v>
      </c>
      <c r="AA25" s="42"/>
    </row>
    <row r="26" spans="1:27" x14ac:dyDescent="0.25">
      <c r="A26" s="18" t="s">
        <v>233</v>
      </c>
      <c r="B26" s="19" t="s">
        <v>234</v>
      </c>
      <c r="C26" s="19" t="s">
        <v>206</v>
      </c>
      <c r="D26" s="20"/>
      <c r="E26" s="20">
        <v>0</v>
      </c>
      <c r="F26" s="21">
        <v>0</v>
      </c>
      <c r="G26" s="21"/>
      <c r="H26" s="20">
        <f t="shared" si="0"/>
        <v>0</v>
      </c>
      <c r="I26" s="20">
        <v>23</v>
      </c>
      <c r="J26" s="20">
        <f t="shared" si="1"/>
        <v>12.65</v>
      </c>
      <c r="K26" s="20">
        <v>0</v>
      </c>
      <c r="L26" s="20">
        <f t="shared" si="2"/>
        <v>0</v>
      </c>
      <c r="M26" s="20">
        <f t="shared" si="3"/>
        <v>12.65</v>
      </c>
      <c r="N26" s="20">
        <f t="shared" si="4"/>
        <v>11.385</v>
      </c>
      <c r="O26" s="20"/>
      <c r="P26" s="20">
        <f t="shared" si="5"/>
        <v>11.385</v>
      </c>
      <c r="Q26" s="20">
        <f t="shared" si="6"/>
        <v>0</v>
      </c>
      <c r="R26" s="21"/>
      <c r="S26" s="20">
        <f t="shared" si="7"/>
        <v>0</v>
      </c>
      <c r="T26" s="20">
        <f t="shared" si="8"/>
        <v>0</v>
      </c>
      <c r="U26" s="20">
        <f t="shared" si="9"/>
        <v>0</v>
      </c>
      <c r="V26" s="20"/>
      <c r="W26" s="20">
        <f t="shared" si="10"/>
        <v>0</v>
      </c>
      <c r="X26" s="20">
        <f t="shared" si="11"/>
        <v>0</v>
      </c>
      <c r="Y26" s="20">
        <f t="shared" si="12"/>
        <v>11.385</v>
      </c>
      <c r="Z26" s="41">
        <f t="shared" si="13"/>
        <v>10.181240575925868</v>
      </c>
      <c r="AA26" s="41"/>
    </row>
    <row r="27" spans="1:27" x14ac:dyDescent="0.25">
      <c r="A27" s="22" t="s">
        <v>235</v>
      </c>
      <c r="B27" s="23" t="s">
        <v>236</v>
      </c>
      <c r="C27" s="23" t="s">
        <v>206</v>
      </c>
      <c r="D27" s="24">
        <v>8730</v>
      </c>
      <c r="E27" s="24">
        <v>680</v>
      </c>
      <c r="F27" s="25">
        <v>144.6</v>
      </c>
      <c r="G27" s="25"/>
      <c r="H27" s="24">
        <f t="shared" si="0"/>
        <v>144.6</v>
      </c>
      <c r="I27" s="24">
        <v>1613.5</v>
      </c>
      <c r="J27" s="24">
        <f t="shared" si="1"/>
        <v>887.42500000000007</v>
      </c>
      <c r="K27" s="24">
        <v>3861</v>
      </c>
      <c r="L27" s="24">
        <f t="shared" si="2"/>
        <v>20.321052631578947</v>
      </c>
      <c r="M27" s="24">
        <f t="shared" si="3"/>
        <v>10462.346052631579</v>
      </c>
      <c r="N27" s="24">
        <f t="shared" si="4"/>
        <v>9416.1114473684211</v>
      </c>
      <c r="O27" s="24"/>
      <c r="P27" s="24">
        <f t="shared" si="5"/>
        <v>9416.1114473684211</v>
      </c>
      <c r="Q27" s="24">
        <f t="shared" si="6"/>
        <v>144.6</v>
      </c>
      <c r="R27" s="25">
        <v>171.1</v>
      </c>
      <c r="S27" s="24">
        <f t="shared" si="7"/>
        <v>0</v>
      </c>
      <c r="T27" s="24">
        <f t="shared" si="8"/>
        <v>0</v>
      </c>
      <c r="U27" s="24">
        <f t="shared" si="9"/>
        <v>8730</v>
      </c>
      <c r="V27" s="24">
        <v>8710.83</v>
      </c>
      <c r="W27" s="24">
        <f t="shared" si="10"/>
        <v>-19.170000000000073</v>
      </c>
      <c r="X27" s="24">
        <f t="shared" si="11"/>
        <v>-17.253000000000068</v>
      </c>
      <c r="Y27" s="24">
        <f t="shared" si="12"/>
        <v>9398.8584473684205</v>
      </c>
      <c r="Z27" s="42">
        <f t="shared" si="13"/>
        <v>8405.0978473193645</v>
      </c>
      <c r="AA27" s="42"/>
    </row>
    <row r="28" spans="1:27" x14ac:dyDescent="0.25">
      <c r="A28" s="18" t="s">
        <v>237</v>
      </c>
      <c r="B28" s="19" t="s">
        <v>238</v>
      </c>
      <c r="C28" s="19" t="s">
        <v>206</v>
      </c>
      <c r="D28" s="20">
        <v>70</v>
      </c>
      <c r="E28" s="20">
        <v>0</v>
      </c>
      <c r="F28" s="21">
        <v>0</v>
      </c>
      <c r="G28" s="21"/>
      <c r="H28" s="20">
        <f t="shared" si="0"/>
        <v>0</v>
      </c>
      <c r="I28" s="20">
        <v>0</v>
      </c>
      <c r="J28" s="20">
        <f t="shared" si="1"/>
        <v>0</v>
      </c>
      <c r="K28" s="20">
        <v>0</v>
      </c>
      <c r="L28" s="20">
        <f t="shared" si="2"/>
        <v>0</v>
      </c>
      <c r="M28" s="20">
        <f t="shared" si="3"/>
        <v>70</v>
      </c>
      <c r="N28" s="20">
        <f t="shared" si="4"/>
        <v>63</v>
      </c>
      <c r="O28" s="20"/>
      <c r="P28" s="20">
        <f t="shared" si="5"/>
        <v>63</v>
      </c>
      <c r="Q28" s="20">
        <f t="shared" si="6"/>
        <v>0</v>
      </c>
      <c r="R28" s="21"/>
      <c r="S28" s="20">
        <f t="shared" si="7"/>
        <v>0</v>
      </c>
      <c r="T28" s="20">
        <f t="shared" si="8"/>
        <v>0</v>
      </c>
      <c r="U28" s="20">
        <f t="shared" si="9"/>
        <v>70</v>
      </c>
      <c r="V28" s="20">
        <v>69.33</v>
      </c>
      <c r="W28" s="20">
        <f t="shared" si="10"/>
        <v>-0.67000000000000171</v>
      </c>
      <c r="X28" s="20">
        <f t="shared" si="11"/>
        <v>-0.60300000000000153</v>
      </c>
      <c r="Y28" s="20">
        <f t="shared" si="12"/>
        <v>62.396999999999998</v>
      </c>
      <c r="Z28" s="41">
        <f t="shared" si="13"/>
        <v>55.799637085291728</v>
      </c>
      <c r="AA28" s="41"/>
    </row>
    <row r="29" spans="1:27" x14ac:dyDescent="0.25">
      <c r="A29" s="22" t="s">
        <v>239</v>
      </c>
      <c r="B29" s="23" t="s">
        <v>240</v>
      </c>
      <c r="C29" s="23" t="s">
        <v>206</v>
      </c>
      <c r="D29" s="24"/>
      <c r="E29" s="24">
        <v>0</v>
      </c>
      <c r="F29" s="25">
        <v>43.5</v>
      </c>
      <c r="G29" s="25"/>
      <c r="H29" s="24">
        <f t="shared" si="0"/>
        <v>43.5</v>
      </c>
      <c r="I29" s="24">
        <v>0</v>
      </c>
      <c r="J29" s="24">
        <f t="shared" si="1"/>
        <v>0</v>
      </c>
      <c r="K29" s="24">
        <v>0</v>
      </c>
      <c r="L29" s="24">
        <f t="shared" si="2"/>
        <v>0</v>
      </c>
      <c r="M29" s="24">
        <f t="shared" si="3"/>
        <v>43.5</v>
      </c>
      <c r="N29" s="24">
        <f t="shared" si="4"/>
        <v>39.15</v>
      </c>
      <c r="O29" s="24"/>
      <c r="P29" s="24">
        <f t="shared" si="5"/>
        <v>39.15</v>
      </c>
      <c r="Q29" s="24">
        <f t="shared" si="6"/>
        <v>43.5</v>
      </c>
      <c r="R29" s="25">
        <v>47</v>
      </c>
      <c r="S29" s="24">
        <f t="shared" si="7"/>
        <v>0</v>
      </c>
      <c r="T29" s="24">
        <f t="shared" si="8"/>
        <v>0</v>
      </c>
      <c r="U29" s="24">
        <f t="shared" si="9"/>
        <v>0</v>
      </c>
      <c r="V29" s="24"/>
      <c r="W29" s="24">
        <f t="shared" si="10"/>
        <v>0</v>
      </c>
      <c r="X29" s="24">
        <f t="shared" si="11"/>
        <v>0</v>
      </c>
      <c r="Y29" s="24">
        <f t="shared" si="12"/>
        <v>39.15</v>
      </c>
      <c r="Z29" s="42">
        <f t="shared" si="13"/>
        <v>35.010590122749029</v>
      </c>
      <c r="AA29" s="42"/>
    </row>
    <row r="30" spans="1:27" x14ac:dyDescent="0.25">
      <c r="A30" s="18" t="s">
        <v>241</v>
      </c>
      <c r="B30" s="19" t="s">
        <v>242</v>
      </c>
      <c r="C30" s="19" t="s">
        <v>206</v>
      </c>
      <c r="D30" s="20">
        <v>2060</v>
      </c>
      <c r="E30" s="20">
        <v>32</v>
      </c>
      <c r="F30" s="21">
        <v>53.1</v>
      </c>
      <c r="G30" s="21"/>
      <c r="H30" s="20">
        <f t="shared" si="0"/>
        <v>53.1</v>
      </c>
      <c r="I30" s="20">
        <v>138</v>
      </c>
      <c r="J30" s="20">
        <f t="shared" si="1"/>
        <v>75.900000000000006</v>
      </c>
      <c r="K30" s="20">
        <v>0</v>
      </c>
      <c r="L30" s="20">
        <f t="shared" si="2"/>
        <v>0</v>
      </c>
      <c r="M30" s="20">
        <f t="shared" si="3"/>
        <v>2221</v>
      </c>
      <c r="N30" s="20">
        <f t="shared" si="4"/>
        <v>1998.9</v>
      </c>
      <c r="O30" s="20"/>
      <c r="P30" s="20">
        <f t="shared" si="5"/>
        <v>1998.9</v>
      </c>
      <c r="Q30" s="20">
        <f t="shared" si="6"/>
        <v>53.1</v>
      </c>
      <c r="R30" s="21">
        <v>50.6</v>
      </c>
      <c r="S30" s="20">
        <f t="shared" si="7"/>
        <v>-2.5</v>
      </c>
      <c r="T30" s="20">
        <f t="shared" si="8"/>
        <v>-2.25</v>
      </c>
      <c r="U30" s="20">
        <f t="shared" si="9"/>
        <v>2060</v>
      </c>
      <c r="V30" s="20">
        <v>2047.08</v>
      </c>
      <c r="W30" s="20">
        <f t="shared" si="10"/>
        <v>-12.920000000000073</v>
      </c>
      <c r="X30" s="20">
        <f t="shared" si="11"/>
        <v>-11.628000000000066</v>
      </c>
      <c r="Y30" s="20">
        <f t="shared" si="12"/>
        <v>1985.0219999999999</v>
      </c>
      <c r="Z30" s="41">
        <f t="shared" si="13"/>
        <v>1775.1415485731679</v>
      </c>
      <c r="AA30" s="41"/>
    </row>
    <row r="31" spans="1:27" x14ac:dyDescent="0.25">
      <c r="A31" s="22" t="s">
        <v>243</v>
      </c>
      <c r="B31" s="23" t="s">
        <v>244</v>
      </c>
      <c r="C31" s="23" t="s">
        <v>206</v>
      </c>
      <c r="D31" s="24">
        <v>1498</v>
      </c>
      <c r="E31" s="24">
        <v>11.5</v>
      </c>
      <c r="F31" s="25">
        <v>154</v>
      </c>
      <c r="G31" s="25"/>
      <c r="H31" s="24">
        <f t="shared" si="0"/>
        <v>154</v>
      </c>
      <c r="I31" s="24">
        <v>84</v>
      </c>
      <c r="J31" s="24">
        <f t="shared" si="1"/>
        <v>46.2</v>
      </c>
      <c r="K31" s="24">
        <v>0</v>
      </c>
      <c r="L31" s="24">
        <f t="shared" si="2"/>
        <v>0</v>
      </c>
      <c r="M31" s="24">
        <f t="shared" si="3"/>
        <v>1709.7</v>
      </c>
      <c r="N31" s="24">
        <f t="shared" si="4"/>
        <v>1538.73</v>
      </c>
      <c r="O31" s="24"/>
      <c r="P31" s="24">
        <f t="shared" si="5"/>
        <v>1538.73</v>
      </c>
      <c r="Q31" s="24">
        <f t="shared" si="6"/>
        <v>154</v>
      </c>
      <c r="R31" s="25">
        <v>150.60000000000002</v>
      </c>
      <c r="S31" s="24">
        <f t="shared" si="7"/>
        <v>-3.3999999999999773</v>
      </c>
      <c r="T31" s="24">
        <f t="shared" si="8"/>
        <v>-3.0599999999999796</v>
      </c>
      <c r="U31" s="24">
        <f t="shared" si="9"/>
        <v>1498</v>
      </c>
      <c r="V31" s="24">
        <v>1505.42</v>
      </c>
      <c r="W31" s="24">
        <f t="shared" si="10"/>
        <v>0</v>
      </c>
      <c r="X31" s="24">
        <f t="shared" si="11"/>
        <v>0</v>
      </c>
      <c r="Y31" s="24">
        <f t="shared" si="12"/>
        <v>1535.67</v>
      </c>
      <c r="Z31" s="42">
        <f t="shared" si="13"/>
        <v>1373.3004580792337</v>
      </c>
      <c r="AA31" s="42"/>
    </row>
    <row r="32" spans="1:27" x14ac:dyDescent="0.25">
      <c r="A32" s="18" t="s">
        <v>40</v>
      </c>
      <c r="B32" s="19" t="s">
        <v>41</v>
      </c>
      <c r="C32" s="19" t="s">
        <v>42</v>
      </c>
      <c r="D32" s="20">
        <v>280</v>
      </c>
      <c r="E32" s="20">
        <v>9</v>
      </c>
      <c r="F32" s="21">
        <v>52.3</v>
      </c>
      <c r="G32" s="21"/>
      <c r="H32" s="20">
        <f t="shared" si="0"/>
        <v>52.3</v>
      </c>
      <c r="I32" s="20">
        <v>5</v>
      </c>
      <c r="J32" s="20">
        <f t="shared" si="1"/>
        <v>2.75</v>
      </c>
      <c r="K32" s="20">
        <v>0</v>
      </c>
      <c r="L32" s="20">
        <f t="shared" si="2"/>
        <v>0</v>
      </c>
      <c r="M32" s="20">
        <f t="shared" si="3"/>
        <v>344.05</v>
      </c>
      <c r="N32" s="20">
        <f t="shared" si="4"/>
        <v>309.64500000000004</v>
      </c>
      <c r="O32" s="20"/>
      <c r="P32" s="20">
        <f t="shared" si="5"/>
        <v>309.64500000000004</v>
      </c>
      <c r="Q32" s="20">
        <f t="shared" si="6"/>
        <v>52.3</v>
      </c>
      <c r="R32" s="21">
        <v>60.599999999999994</v>
      </c>
      <c r="S32" s="20">
        <f t="shared" si="7"/>
        <v>0</v>
      </c>
      <c r="T32" s="20">
        <f t="shared" si="8"/>
        <v>0</v>
      </c>
      <c r="U32" s="20">
        <f t="shared" si="9"/>
        <v>280</v>
      </c>
      <c r="V32" s="20">
        <v>280.17</v>
      </c>
      <c r="W32" s="20">
        <f t="shared" si="10"/>
        <v>0</v>
      </c>
      <c r="X32" s="20">
        <f t="shared" si="11"/>
        <v>0</v>
      </c>
      <c r="Y32" s="20">
        <f t="shared" si="12"/>
        <v>309.64500000000004</v>
      </c>
      <c r="Z32" s="41">
        <f t="shared" si="13"/>
        <v>276.90559843061618</v>
      </c>
      <c r="AA32" s="41"/>
    </row>
    <row r="33" spans="1:27" x14ac:dyDescent="0.25">
      <c r="A33" s="22" t="s">
        <v>245</v>
      </c>
      <c r="B33" s="23" t="s">
        <v>246</v>
      </c>
      <c r="C33" s="23" t="s">
        <v>206</v>
      </c>
      <c r="D33" s="24">
        <v>3054</v>
      </c>
      <c r="E33" s="24">
        <v>194.5</v>
      </c>
      <c r="F33" s="25">
        <v>198.8</v>
      </c>
      <c r="G33" s="25"/>
      <c r="H33" s="24">
        <f t="shared" si="0"/>
        <v>198.8</v>
      </c>
      <c r="I33" s="24">
        <v>397</v>
      </c>
      <c r="J33" s="24">
        <f t="shared" si="1"/>
        <v>218.35000000000002</v>
      </c>
      <c r="K33" s="24">
        <v>0</v>
      </c>
      <c r="L33" s="24">
        <f t="shared" si="2"/>
        <v>0</v>
      </c>
      <c r="M33" s="24">
        <f t="shared" si="3"/>
        <v>3665.65</v>
      </c>
      <c r="N33" s="24">
        <f t="shared" si="4"/>
        <v>3299.085</v>
      </c>
      <c r="O33" s="24"/>
      <c r="P33" s="24">
        <f t="shared" si="5"/>
        <v>3299.085</v>
      </c>
      <c r="Q33" s="24">
        <f t="shared" si="6"/>
        <v>198.8</v>
      </c>
      <c r="R33" s="25">
        <v>237.5</v>
      </c>
      <c r="S33" s="24">
        <f t="shared" si="7"/>
        <v>0</v>
      </c>
      <c r="T33" s="24">
        <f t="shared" si="8"/>
        <v>0</v>
      </c>
      <c r="U33" s="24">
        <f t="shared" si="9"/>
        <v>3054</v>
      </c>
      <c r="V33" s="24">
        <v>3054.42</v>
      </c>
      <c r="W33" s="24">
        <f t="shared" si="10"/>
        <v>0</v>
      </c>
      <c r="X33" s="24">
        <f t="shared" si="11"/>
        <v>0</v>
      </c>
      <c r="Y33" s="24">
        <f t="shared" si="12"/>
        <v>3299.085</v>
      </c>
      <c r="Z33" s="42">
        <f t="shared" si="13"/>
        <v>2950.2659697345971</v>
      </c>
      <c r="AA33" s="42"/>
    </row>
    <row r="34" spans="1:27" x14ac:dyDescent="0.25">
      <c r="A34" s="18" t="s">
        <v>43</v>
      </c>
      <c r="B34" s="19" t="s">
        <v>44</v>
      </c>
      <c r="C34" s="19" t="s">
        <v>42</v>
      </c>
      <c r="D34" s="20">
        <v>325</v>
      </c>
      <c r="E34" s="20">
        <v>0</v>
      </c>
      <c r="F34" s="21">
        <v>213.7</v>
      </c>
      <c r="G34" s="21"/>
      <c r="H34" s="20">
        <f t="shared" si="0"/>
        <v>213.7</v>
      </c>
      <c r="I34" s="20">
        <v>0</v>
      </c>
      <c r="J34" s="20">
        <f t="shared" si="1"/>
        <v>0</v>
      </c>
      <c r="K34" s="20">
        <v>0</v>
      </c>
      <c r="L34" s="20">
        <f t="shared" si="2"/>
        <v>0</v>
      </c>
      <c r="M34" s="20">
        <f t="shared" si="3"/>
        <v>538.70000000000005</v>
      </c>
      <c r="N34" s="20">
        <f t="shared" si="4"/>
        <v>484.83000000000004</v>
      </c>
      <c r="O34" s="20"/>
      <c r="P34" s="20">
        <f t="shared" si="5"/>
        <v>484.83000000000004</v>
      </c>
      <c r="Q34" s="20">
        <f t="shared" si="6"/>
        <v>213.7</v>
      </c>
      <c r="R34" s="21">
        <v>223</v>
      </c>
      <c r="S34" s="20">
        <f t="shared" si="7"/>
        <v>0</v>
      </c>
      <c r="T34" s="20">
        <f t="shared" si="8"/>
        <v>0</v>
      </c>
      <c r="U34" s="20">
        <f t="shared" si="9"/>
        <v>325</v>
      </c>
      <c r="V34" s="20">
        <v>318.83</v>
      </c>
      <c r="W34" s="20">
        <f t="shared" si="10"/>
        <v>-6.1700000000000159</v>
      </c>
      <c r="X34" s="20">
        <f t="shared" si="11"/>
        <v>-5.5530000000000141</v>
      </c>
      <c r="Y34" s="20">
        <f t="shared" si="12"/>
        <v>479.27700000000004</v>
      </c>
      <c r="Z34" s="41">
        <f t="shared" si="13"/>
        <v>428.60205880615041</v>
      </c>
      <c r="AA34" s="41"/>
    </row>
    <row r="35" spans="1:27" x14ac:dyDescent="0.25">
      <c r="A35" s="22" t="s">
        <v>247</v>
      </c>
      <c r="B35" s="23" t="s">
        <v>248</v>
      </c>
      <c r="C35" s="23" t="s">
        <v>206</v>
      </c>
      <c r="D35" s="24">
        <v>609</v>
      </c>
      <c r="E35" s="24">
        <v>0</v>
      </c>
      <c r="F35" s="25">
        <v>0</v>
      </c>
      <c r="G35" s="25"/>
      <c r="H35" s="24">
        <f t="shared" si="0"/>
        <v>0</v>
      </c>
      <c r="I35" s="24">
        <v>0</v>
      </c>
      <c r="J35" s="24">
        <f t="shared" si="1"/>
        <v>0</v>
      </c>
      <c r="K35" s="24">
        <v>0</v>
      </c>
      <c r="L35" s="24">
        <f t="shared" si="2"/>
        <v>0</v>
      </c>
      <c r="M35" s="24">
        <f t="shared" si="3"/>
        <v>609</v>
      </c>
      <c r="N35" s="24">
        <f t="shared" si="4"/>
        <v>548.1</v>
      </c>
      <c r="O35" s="24"/>
      <c r="P35" s="24">
        <f t="shared" si="5"/>
        <v>548.1</v>
      </c>
      <c r="Q35" s="24">
        <f t="shared" si="6"/>
        <v>0</v>
      </c>
      <c r="R35" s="25"/>
      <c r="S35" s="24">
        <f t="shared" si="7"/>
        <v>0</v>
      </c>
      <c r="T35" s="24">
        <f t="shared" si="8"/>
        <v>0</v>
      </c>
      <c r="U35" s="24">
        <f t="shared" si="9"/>
        <v>609</v>
      </c>
      <c r="V35" s="24">
        <v>608.5</v>
      </c>
      <c r="W35" s="24">
        <f t="shared" si="10"/>
        <v>-0.5</v>
      </c>
      <c r="X35" s="24">
        <f t="shared" si="11"/>
        <v>-0.45</v>
      </c>
      <c r="Y35" s="24">
        <f t="shared" si="12"/>
        <v>547.65</v>
      </c>
      <c r="Z35" s="42">
        <f t="shared" si="13"/>
        <v>489.74584114236285</v>
      </c>
      <c r="AA35" s="42"/>
    </row>
    <row r="36" spans="1:27" x14ac:dyDescent="0.25">
      <c r="A36" s="18" t="s">
        <v>249</v>
      </c>
      <c r="B36" s="19" t="s">
        <v>250</v>
      </c>
      <c r="C36" s="19" t="s">
        <v>206</v>
      </c>
      <c r="D36" s="20">
        <v>978</v>
      </c>
      <c r="E36" s="20">
        <v>0</v>
      </c>
      <c r="F36" s="21">
        <v>64</v>
      </c>
      <c r="G36" s="21"/>
      <c r="H36" s="20">
        <f t="shared" si="0"/>
        <v>64</v>
      </c>
      <c r="I36" s="20">
        <v>0</v>
      </c>
      <c r="J36" s="20">
        <f t="shared" si="1"/>
        <v>0</v>
      </c>
      <c r="K36" s="20">
        <v>0</v>
      </c>
      <c r="L36" s="20">
        <f t="shared" si="2"/>
        <v>0</v>
      </c>
      <c r="M36" s="20">
        <f t="shared" si="3"/>
        <v>1042</v>
      </c>
      <c r="N36" s="20">
        <f t="shared" si="4"/>
        <v>937.80000000000007</v>
      </c>
      <c r="O36" s="20"/>
      <c r="P36" s="20">
        <f t="shared" si="5"/>
        <v>937.80000000000007</v>
      </c>
      <c r="Q36" s="20">
        <f t="shared" si="6"/>
        <v>64</v>
      </c>
      <c r="R36" s="21">
        <v>102.7</v>
      </c>
      <c r="S36" s="20">
        <f t="shared" si="7"/>
        <v>0</v>
      </c>
      <c r="T36" s="20">
        <f t="shared" si="8"/>
        <v>0</v>
      </c>
      <c r="U36" s="20">
        <f t="shared" si="9"/>
        <v>978</v>
      </c>
      <c r="V36" s="20">
        <v>1040.25</v>
      </c>
      <c r="W36" s="20">
        <f t="shared" si="10"/>
        <v>0</v>
      </c>
      <c r="X36" s="20">
        <f t="shared" si="11"/>
        <v>0</v>
      </c>
      <c r="Y36" s="20">
        <f t="shared" si="12"/>
        <v>937.80000000000007</v>
      </c>
      <c r="Z36" s="41">
        <f t="shared" si="13"/>
        <v>838.64448064148257</v>
      </c>
      <c r="AA36" s="41"/>
    </row>
    <row r="37" spans="1:27" x14ac:dyDescent="0.25">
      <c r="A37" s="22" t="s">
        <v>20</v>
      </c>
      <c r="B37" s="23" t="s">
        <v>21</v>
      </c>
      <c r="C37" s="23" t="s">
        <v>22</v>
      </c>
      <c r="D37" s="24">
        <v>27</v>
      </c>
      <c r="E37" s="24">
        <v>0</v>
      </c>
      <c r="F37" s="25">
        <v>20</v>
      </c>
      <c r="G37" s="25"/>
      <c r="H37" s="24">
        <f t="shared" si="0"/>
        <v>20</v>
      </c>
      <c r="I37" s="24">
        <v>0</v>
      </c>
      <c r="J37" s="24">
        <f t="shared" si="1"/>
        <v>0</v>
      </c>
      <c r="K37" s="24">
        <v>0</v>
      </c>
      <c r="L37" s="24">
        <f t="shared" si="2"/>
        <v>0</v>
      </c>
      <c r="M37" s="24">
        <f t="shared" si="3"/>
        <v>47</v>
      </c>
      <c r="N37" s="24">
        <f t="shared" si="4"/>
        <v>42.300000000000004</v>
      </c>
      <c r="O37" s="24"/>
      <c r="P37" s="24">
        <f t="shared" si="5"/>
        <v>42.300000000000004</v>
      </c>
      <c r="Q37" s="24">
        <f t="shared" si="6"/>
        <v>20</v>
      </c>
      <c r="R37" s="25">
        <v>16.299999999999997</v>
      </c>
      <c r="S37" s="24">
        <f t="shared" si="7"/>
        <v>-3.7000000000000028</v>
      </c>
      <c r="T37" s="24">
        <f t="shared" si="8"/>
        <v>-3.3300000000000027</v>
      </c>
      <c r="U37" s="24">
        <f t="shared" si="9"/>
        <v>27</v>
      </c>
      <c r="V37" s="24">
        <v>26.08</v>
      </c>
      <c r="W37" s="24">
        <f t="shared" si="10"/>
        <v>-0.92000000000000171</v>
      </c>
      <c r="X37" s="24">
        <f t="shared" si="11"/>
        <v>-0.82800000000000151</v>
      </c>
      <c r="Y37" s="24">
        <f t="shared" si="12"/>
        <v>38.141999999999996</v>
      </c>
      <c r="Z37" s="42">
        <f t="shared" si="13"/>
        <v>34.109168032232269</v>
      </c>
      <c r="AA37" s="42"/>
    </row>
    <row r="38" spans="1:27" x14ac:dyDescent="0.25">
      <c r="A38" s="18" t="s">
        <v>23</v>
      </c>
      <c r="B38" s="19" t="s">
        <v>24</v>
      </c>
      <c r="C38" s="19" t="s">
        <v>22</v>
      </c>
      <c r="D38" s="20">
        <v>1285</v>
      </c>
      <c r="E38" s="20">
        <v>91</v>
      </c>
      <c r="F38" s="21">
        <v>164.9</v>
      </c>
      <c r="G38" s="21"/>
      <c r="H38" s="20">
        <f t="shared" si="0"/>
        <v>164.9</v>
      </c>
      <c r="I38" s="20">
        <v>134</v>
      </c>
      <c r="J38" s="20">
        <f t="shared" si="1"/>
        <v>73.7</v>
      </c>
      <c r="K38" s="20">
        <v>0</v>
      </c>
      <c r="L38" s="20">
        <f t="shared" si="2"/>
        <v>0</v>
      </c>
      <c r="M38" s="20">
        <f t="shared" si="3"/>
        <v>1614.6000000000001</v>
      </c>
      <c r="N38" s="20">
        <f t="shared" si="4"/>
        <v>1453.14</v>
      </c>
      <c r="O38" s="20"/>
      <c r="P38" s="20">
        <f t="shared" si="5"/>
        <v>1453.14</v>
      </c>
      <c r="Q38" s="20">
        <f t="shared" si="6"/>
        <v>164.9</v>
      </c>
      <c r="R38" s="21">
        <v>160.6</v>
      </c>
      <c r="S38" s="20">
        <f t="shared" si="7"/>
        <v>-4.3000000000000114</v>
      </c>
      <c r="T38" s="20">
        <f t="shared" si="8"/>
        <v>-3.8700000000000103</v>
      </c>
      <c r="U38" s="20">
        <f t="shared" si="9"/>
        <v>1285</v>
      </c>
      <c r="V38" s="20">
        <v>1263.67</v>
      </c>
      <c r="W38" s="20">
        <f t="shared" si="10"/>
        <v>-21.329999999999927</v>
      </c>
      <c r="X38" s="20">
        <f t="shared" si="11"/>
        <v>-19.196999999999935</v>
      </c>
      <c r="Y38" s="20">
        <f t="shared" si="12"/>
        <v>1430.0730000000001</v>
      </c>
      <c r="Z38" s="41">
        <f t="shared" si="13"/>
        <v>1278.868445686081</v>
      </c>
      <c r="AA38" s="41"/>
    </row>
    <row r="39" spans="1:27" x14ac:dyDescent="0.25">
      <c r="A39" s="22" t="s">
        <v>127</v>
      </c>
      <c r="B39" s="23" t="s">
        <v>128</v>
      </c>
      <c r="C39" s="23" t="s">
        <v>129</v>
      </c>
      <c r="D39" s="24"/>
      <c r="E39" s="24">
        <v>0</v>
      </c>
      <c r="F39" s="25">
        <v>79.3</v>
      </c>
      <c r="G39" s="25"/>
      <c r="H39" s="24">
        <f t="shared" si="0"/>
        <v>79.3</v>
      </c>
      <c r="I39" s="24">
        <v>0</v>
      </c>
      <c r="J39" s="24">
        <f t="shared" si="1"/>
        <v>0</v>
      </c>
      <c r="K39" s="24">
        <v>0</v>
      </c>
      <c r="L39" s="24">
        <f t="shared" si="2"/>
        <v>0</v>
      </c>
      <c r="M39" s="24">
        <f t="shared" si="3"/>
        <v>79.3</v>
      </c>
      <c r="N39" s="24">
        <f t="shared" si="4"/>
        <v>71.37</v>
      </c>
      <c r="O39" s="24"/>
      <c r="P39" s="24">
        <f t="shared" si="5"/>
        <v>71.37</v>
      </c>
      <c r="Q39" s="24">
        <f t="shared" si="6"/>
        <v>79.3</v>
      </c>
      <c r="R39" s="25">
        <v>74.400000000000006</v>
      </c>
      <c r="S39" s="24">
        <f t="shared" si="7"/>
        <v>-4.8999999999999915</v>
      </c>
      <c r="T39" s="24">
        <f t="shared" si="8"/>
        <v>-4.4099999999999921</v>
      </c>
      <c r="U39" s="24">
        <f t="shared" si="9"/>
        <v>0</v>
      </c>
      <c r="V39" s="24"/>
      <c r="W39" s="24">
        <f t="shared" si="10"/>
        <v>0</v>
      </c>
      <c r="X39" s="24">
        <f t="shared" si="11"/>
        <v>0</v>
      </c>
      <c r="Y39" s="24">
        <f t="shared" si="12"/>
        <v>66.960000000000008</v>
      </c>
      <c r="Z39" s="42">
        <f t="shared" si="13"/>
        <v>59.880181727184556</v>
      </c>
      <c r="AA39" s="42"/>
    </row>
    <row r="40" spans="1:27" x14ac:dyDescent="0.25">
      <c r="A40" s="18" t="s">
        <v>251</v>
      </c>
      <c r="B40" s="19" t="s">
        <v>252</v>
      </c>
      <c r="C40" s="19" t="s">
        <v>206</v>
      </c>
      <c r="D40" s="20">
        <v>1467</v>
      </c>
      <c r="E40" s="20">
        <v>271</v>
      </c>
      <c r="F40" s="21">
        <v>286.7</v>
      </c>
      <c r="G40" s="21"/>
      <c r="H40" s="20">
        <f t="shared" si="0"/>
        <v>286.7</v>
      </c>
      <c r="I40" s="20">
        <v>334.5</v>
      </c>
      <c r="J40" s="20">
        <f t="shared" si="1"/>
        <v>183.97500000000002</v>
      </c>
      <c r="K40" s="20">
        <v>0</v>
      </c>
      <c r="L40" s="20">
        <f t="shared" si="2"/>
        <v>0</v>
      </c>
      <c r="M40" s="20">
        <f t="shared" si="3"/>
        <v>2208.6750000000002</v>
      </c>
      <c r="N40" s="20">
        <f t="shared" si="4"/>
        <v>1987.8075000000001</v>
      </c>
      <c r="O40" s="20"/>
      <c r="P40" s="20">
        <f t="shared" si="5"/>
        <v>1987.8075000000001</v>
      </c>
      <c r="Q40" s="20">
        <f t="shared" si="6"/>
        <v>286.7</v>
      </c>
      <c r="R40" s="21">
        <v>301.59999999999997</v>
      </c>
      <c r="S40" s="20">
        <f t="shared" si="7"/>
        <v>0</v>
      </c>
      <c r="T40" s="20">
        <f t="shared" si="8"/>
        <v>0</v>
      </c>
      <c r="U40" s="20">
        <f t="shared" si="9"/>
        <v>1467</v>
      </c>
      <c r="V40" s="20">
        <v>1484.92</v>
      </c>
      <c r="W40" s="20">
        <f t="shared" si="10"/>
        <v>0</v>
      </c>
      <c r="X40" s="20">
        <f t="shared" si="11"/>
        <v>0</v>
      </c>
      <c r="Y40" s="20">
        <f t="shared" si="12"/>
        <v>1987.8075000000001</v>
      </c>
      <c r="Z40" s="41">
        <f t="shared" si="13"/>
        <v>1777.6325319393727</v>
      </c>
      <c r="AA40" s="41"/>
    </row>
    <row r="41" spans="1:27" x14ac:dyDescent="0.25">
      <c r="A41" s="22" t="s">
        <v>130</v>
      </c>
      <c r="B41" s="23" t="s">
        <v>131</v>
      </c>
      <c r="C41" s="23" t="s">
        <v>129</v>
      </c>
      <c r="D41" s="24">
        <v>81</v>
      </c>
      <c r="E41" s="24">
        <v>0</v>
      </c>
      <c r="F41" s="25">
        <v>0</v>
      </c>
      <c r="G41" s="25"/>
      <c r="H41" s="24">
        <f t="shared" si="0"/>
        <v>0</v>
      </c>
      <c r="I41" s="24">
        <v>0</v>
      </c>
      <c r="J41" s="24">
        <f t="shared" si="1"/>
        <v>0</v>
      </c>
      <c r="K41" s="24">
        <v>0</v>
      </c>
      <c r="L41" s="24">
        <f t="shared" si="2"/>
        <v>0</v>
      </c>
      <c r="M41" s="24">
        <f t="shared" si="3"/>
        <v>81</v>
      </c>
      <c r="N41" s="24">
        <f t="shared" si="4"/>
        <v>72.900000000000006</v>
      </c>
      <c r="O41" s="24"/>
      <c r="P41" s="24">
        <f t="shared" si="5"/>
        <v>72.900000000000006</v>
      </c>
      <c r="Q41" s="24">
        <f t="shared" si="6"/>
        <v>0</v>
      </c>
      <c r="R41" s="25"/>
      <c r="S41" s="24">
        <f t="shared" si="7"/>
        <v>0</v>
      </c>
      <c r="T41" s="24">
        <f t="shared" si="8"/>
        <v>0</v>
      </c>
      <c r="U41" s="24">
        <f t="shared" si="9"/>
        <v>81</v>
      </c>
      <c r="V41" s="24">
        <v>79.5</v>
      </c>
      <c r="W41" s="24">
        <f t="shared" si="10"/>
        <v>-1.5</v>
      </c>
      <c r="X41" s="24">
        <f t="shared" si="11"/>
        <v>-1.35</v>
      </c>
      <c r="Y41" s="24">
        <f t="shared" si="12"/>
        <v>71.550000000000011</v>
      </c>
      <c r="Z41" s="42">
        <f t="shared" si="13"/>
        <v>63.984871603644791</v>
      </c>
      <c r="AA41" s="42"/>
    </row>
    <row r="42" spans="1:27" x14ac:dyDescent="0.25">
      <c r="A42" s="18" t="s">
        <v>141</v>
      </c>
      <c r="B42" s="19" t="s">
        <v>142</v>
      </c>
      <c r="C42" s="19" t="s">
        <v>140</v>
      </c>
      <c r="D42" s="20">
        <v>3070</v>
      </c>
      <c r="E42" s="20">
        <v>144</v>
      </c>
      <c r="F42" s="21">
        <v>177.8</v>
      </c>
      <c r="G42" s="21"/>
      <c r="H42" s="20">
        <f t="shared" si="0"/>
        <v>177.8</v>
      </c>
      <c r="I42" s="20">
        <v>275</v>
      </c>
      <c r="J42" s="20">
        <f t="shared" si="1"/>
        <v>151.25</v>
      </c>
      <c r="K42" s="20">
        <v>0</v>
      </c>
      <c r="L42" s="20">
        <f t="shared" si="2"/>
        <v>0</v>
      </c>
      <c r="M42" s="20">
        <f t="shared" si="3"/>
        <v>3543.05</v>
      </c>
      <c r="N42" s="20">
        <f t="shared" si="4"/>
        <v>3188.7450000000003</v>
      </c>
      <c r="O42" s="20"/>
      <c r="P42" s="20">
        <f t="shared" si="5"/>
        <v>3188.7450000000003</v>
      </c>
      <c r="Q42" s="20">
        <f t="shared" si="6"/>
        <v>177.8</v>
      </c>
      <c r="R42" s="21">
        <v>173.40000000000003</v>
      </c>
      <c r="S42" s="20">
        <f t="shared" si="7"/>
        <v>-4.3999999999999773</v>
      </c>
      <c r="T42" s="20">
        <f t="shared" si="8"/>
        <v>-3.9599999999999795</v>
      </c>
      <c r="U42" s="20">
        <f t="shared" si="9"/>
        <v>3070</v>
      </c>
      <c r="V42" s="20">
        <v>3041.67</v>
      </c>
      <c r="W42" s="20">
        <f t="shared" si="10"/>
        <v>-28.329999999999927</v>
      </c>
      <c r="X42" s="20">
        <f t="shared" si="11"/>
        <v>-25.496999999999936</v>
      </c>
      <c r="Y42" s="20">
        <f t="shared" si="12"/>
        <v>3159.2880000000005</v>
      </c>
      <c r="Z42" s="41">
        <f t="shared" si="13"/>
        <v>2825.249993556055</v>
      </c>
      <c r="AA42" s="41"/>
    </row>
    <row r="43" spans="1:27" x14ac:dyDescent="0.25">
      <c r="A43" s="22" t="s">
        <v>253</v>
      </c>
      <c r="B43" s="23" t="s">
        <v>254</v>
      </c>
      <c r="C43" s="23" t="s">
        <v>206</v>
      </c>
      <c r="D43" s="24"/>
      <c r="E43" s="24">
        <v>0</v>
      </c>
      <c r="F43" s="25">
        <v>0</v>
      </c>
      <c r="G43" s="25"/>
      <c r="H43" s="24">
        <f t="shared" si="0"/>
        <v>0</v>
      </c>
      <c r="I43" s="24">
        <v>150</v>
      </c>
      <c r="J43" s="24">
        <f t="shared" si="1"/>
        <v>82.5</v>
      </c>
      <c r="K43" s="24">
        <v>14570</v>
      </c>
      <c r="L43" s="24">
        <f t="shared" si="2"/>
        <v>76.684210526315795</v>
      </c>
      <c r="M43" s="24">
        <f t="shared" si="3"/>
        <v>159.18421052631578</v>
      </c>
      <c r="N43" s="24">
        <f t="shared" si="4"/>
        <v>143.26578947368421</v>
      </c>
      <c r="O43" s="24"/>
      <c r="P43" s="24">
        <f t="shared" si="5"/>
        <v>143.26578947368421</v>
      </c>
      <c r="Q43" s="24">
        <f t="shared" si="6"/>
        <v>0</v>
      </c>
      <c r="R43" s="25"/>
      <c r="S43" s="24">
        <f t="shared" si="7"/>
        <v>0</v>
      </c>
      <c r="T43" s="24">
        <f t="shared" si="8"/>
        <v>0</v>
      </c>
      <c r="U43" s="24">
        <f t="shared" si="9"/>
        <v>0</v>
      </c>
      <c r="V43" s="24"/>
      <c r="W43" s="24">
        <f t="shared" si="10"/>
        <v>0</v>
      </c>
      <c r="X43" s="24">
        <f t="shared" si="11"/>
        <v>0</v>
      </c>
      <c r="Y43" s="24">
        <f t="shared" si="12"/>
        <v>143.26578947368421</v>
      </c>
      <c r="Z43" s="42">
        <f t="shared" si="13"/>
        <v>128.1180034195456</v>
      </c>
      <c r="AA43" s="42"/>
    </row>
    <row r="44" spans="1:27" x14ac:dyDescent="0.25">
      <c r="A44" s="18" t="s">
        <v>58</v>
      </c>
      <c r="B44" s="19" t="s">
        <v>59</v>
      </c>
      <c r="C44" s="19" t="s">
        <v>60</v>
      </c>
      <c r="D44" s="20">
        <v>6252</v>
      </c>
      <c r="E44" s="20">
        <v>385</v>
      </c>
      <c r="F44" s="21">
        <v>512.20000000000005</v>
      </c>
      <c r="G44" s="21"/>
      <c r="H44" s="20">
        <f t="shared" si="0"/>
        <v>512.20000000000005</v>
      </c>
      <c r="I44" s="20">
        <v>849.5</v>
      </c>
      <c r="J44" s="20">
        <f t="shared" si="1"/>
        <v>467.22500000000002</v>
      </c>
      <c r="K44" s="20">
        <v>0</v>
      </c>
      <c r="L44" s="20">
        <f t="shared" si="2"/>
        <v>0</v>
      </c>
      <c r="M44" s="20">
        <f t="shared" si="3"/>
        <v>7616.4250000000002</v>
      </c>
      <c r="N44" s="20">
        <f t="shared" si="4"/>
        <v>6854.7825000000003</v>
      </c>
      <c r="O44" s="20"/>
      <c r="P44" s="20">
        <f t="shared" si="5"/>
        <v>6854.7825000000003</v>
      </c>
      <c r="Q44" s="20">
        <f t="shared" si="6"/>
        <v>512.20000000000005</v>
      </c>
      <c r="R44" s="21">
        <v>593</v>
      </c>
      <c r="S44" s="20">
        <f t="shared" si="7"/>
        <v>0</v>
      </c>
      <c r="T44" s="20">
        <f t="shared" si="8"/>
        <v>0</v>
      </c>
      <c r="U44" s="20">
        <f t="shared" si="9"/>
        <v>6252</v>
      </c>
      <c r="V44" s="20">
        <v>6252</v>
      </c>
      <c r="W44" s="20">
        <f t="shared" si="10"/>
        <v>0</v>
      </c>
      <c r="X44" s="20">
        <f t="shared" si="11"/>
        <v>0</v>
      </c>
      <c r="Y44" s="20">
        <f t="shared" si="12"/>
        <v>6854.7825000000003</v>
      </c>
      <c r="Z44" s="41">
        <f t="shared" si="13"/>
        <v>6130.0122730036501</v>
      </c>
      <c r="AA44" s="41"/>
    </row>
    <row r="45" spans="1:27" x14ac:dyDescent="0.25">
      <c r="A45" s="22" t="s">
        <v>61</v>
      </c>
      <c r="B45" s="23" t="s">
        <v>62</v>
      </c>
      <c r="C45" s="23" t="s">
        <v>60</v>
      </c>
      <c r="D45" s="24">
        <v>95</v>
      </c>
      <c r="E45" s="24">
        <v>39.5</v>
      </c>
      <c r="F45" s="25">
        <v>58.8</v>
      </c>
      <c r="G45" s="25"/>
      <c r="H45" s="24">
        <f t="shared" si="0"/>
        <v>58.8</v>
      </c>
      <c r="I45" s="24">
        <v>0</v>
      </c>
      <c r="J45" s="24">
        <f t="shared" si="1"/>
        <v>0</v>
      </c>
      <c r="K45" s="24">
        <v>0</v>
      </c>
      <c r="L45" s="24">
        <f t="shared" si="2"/>
        <v>0</v>
      </c>
      <c r="M45" s="24">
        <f t="shared" si="3"/>
        <v>193.3</v>
      </c>
      <c r="N45" s="24">
        <f t="shared" si="4"/>
        <v>173.97000000000003</v>
      </c>
      <c r="O45" s="24"/>
      <c r="P45" s="24">
        <f t="shared" si="5"/>
        <v>173.97000000000003</v>
      </c>
      <c r="Q45" s="24">
        <f t="shared" si="6"/>
        <v>58.8</v>
      </c>
      <c r="R45" s="25">
        <v>61.7</v>
      </c>
      <c r="S45" s="24">
        <f t="shared" si="7"/>
        <v>0</v>
      </c>
      <c r="T45" s="24">
        <f t="shared" si="8"/>
        <v>0</v>
      </c>
      <c r="U45" s="24">
        <f t="shared" si="9"/>
        <v>95</v>
      </c>
      <c r="V45" s="24">
        <v>95</v>
      </c>
      <c r="W45" s="24">
        <f t="shared" si="10"/>
        <v>0</v>
      </c>
      <c r="X45" s="24">
        <f t="shared" si="11"/>
        <v>0</v>
      </c>
      <c r="Y45" s="24">
        <f t="shared" si="12"/>
        <v>173.97000000000003</v>
      </c>
      <c r="Z45" s="42">
        <f t="shared" si="13"/>
        <v>155.57579472936524</v>
      </c>
      <c r="AA45" s="42"/>
    </row>
    <row r="46" spans="1:27" x14ac:dyDescent="0.25">
      <c r="A46" s="18" t="s">
        <v>63</v>
      </c>
      <c r="B46" s="19" t="s">
        <v>64</v>
      </c>
      <c r="C46" s="19" t="s">
        <v>60</v>
      </c>
      <c r="D46" s="20">
        <v>138</v>
      </c>
      <c r="E46" s="20">
        <v>0</v>
      </c>
      <c r="F46" s="21">
        <v>0</v>
      </c>
      <c r="G46" s="21"/>
      <c r="H46" s="20">
        <f t="shared" si="0"/>
        <v>0</v>
      </c>
      <c r="I46" s="20">
        <v>0</v>
      </c>
      <c r="J46" s="20">
        <f t="shared" si="1"/>
        <v>0</v>
      </c>
      <c r="K46" s="20">
        <v>0</v>
      </c>
      <c r="L46" s="20">
        <f t="shared" si="2"/>
        <v>0</v>
      </c>
      <c r="M46" s="20">
        <f t="shared" si="3"/>
        <v>138</v>
      </c>
      <c r="N46" s="20">
        <f t="shared" si="4"/>
        <v>124.2</v>
      </c>
      <c r="O46" s="20"/>
      <c r="P46" s="20">
        <f t="shared" si="5"/>
        <v>124.2</v>
      </c>
      <c r="Q46" s="20">
        <f t="shared" si="6"/>
        <v>0</v>
      </c>
      <c r="R46" s="21"/>
      <c r="S46" s="20">
        <f t="shared" si="7"/>
        <v>0</v>
      </c>
      <c r="T46" s="20">
        <f t="shared" si="8"/>
        <v>0</v>
      </c>
      <c r="U46" s="20">
        <f t="shared" si="9"/>
        <v>138</v>
      </c>
      <c r="V46" s="20">
        <v>142.08000000000001</v>
      </c>
      <c r="W46" s="20">
        <f t="shared" si="10"/>
        <v>0</v>
      </c>
      <c r="X46" s="20">
        <f t="shared" si="11"/>
        <v>0</v>
      </c>
      <c r="Y46" s="20">
        <f t="shared" si="12"/>
        <v>124.2</v>
      </c>
      <c r="Z46" s="41">
        <f t="shared" si="13"/>
        <v>111.06807901010038</v>
      </c>
      <c r="AA46" s="41"/>
    </row>
    <row r="47" spans="1:27" x14ac:dyDescent="0.25">
      <c r="A47" s="22" t="s">
        <v>5</v>
      </c>
      <c r="B47" s="23" t="s">
        <v>6</v>
      </c>
      <c r="C47" s="23" t="s">
        <v>7</v>
      </c>
      <c r="D47" s="24">
        <v>465</v>
      </c>
      <c r="E47" s="24">
        <v>97</v>
      </c>
      <c r="F47" s="25">
        <v>16.399999999999999</v>
      </c>
      <c r="G47" s="25"/>
      <c r="H47" s="24">
        <f t="shared" si="0"/>
        <v>16.399999999999999</v>
      </c>
      <c r="I47" s="24">
        <v>136</v>
      </c>
      <c r="J47" s="24">
        <f t="shared" si="1"/>
        <v>74.800000000000011</v>
      </c>
      <c r="K47" s="24">
        <v>0</v>
      </c>
      <c r="L47" s="24">
        <f t="shared" si="2"/>
        <v>0</v>
      </c>
      <c r="M47" s="24">
        <f t="shared" si="3"/>
        <v>653.20000000000005</v>
      </c>
      <c r="N47" s="24">
        <f t="shared" si="4"/>
        <v>587.88000000000011</v>
      </c>
      <c r="O47" s="24"/>
      <c r="P47" s="24">
        <f t="shared" si="5"/>
        <v>587.88000000000011</v>
      </c>
      <c r="Q47" s="24">
        <f t="shared" si="6"/>
        <v>16.399999999999999</v>
      </c>
      <c r="R47" s="25">
        <v>13.8</v>
      </c>
      <c r="S47" s="24">
        <f t="shared" si="7"/>
        <v>-2.5999999999999979</v>
      </c>
      <c r="T47" s="24">
        <f t="shared" si="8"/>
        <v>-2.3399999999999981</v>
      </c>
      <c r="U47" s="24">
        <f t="shared" si="9"/>
        <v>465</v>
      </c>
      <c r="V47" s="24">
        <v>461.83</v>
      </c>
      <c r="W47" s="24">
        <f t="shared" si="10"/>
        <v>-3.1700000000000159</v>
      </c>
      <c r="X47" s="24">
        <f t="shared" si="11"/>
        <v>-2.8530000000000144</v>
      </c>
      <c r="Y47" s="24">
        <f t="shared" si="12"/>
        <v>582.68700000000001</v>
      </c>
      <c r="Z47" s="42">
        <f t="shared" si="13"/>
        <v>521.07830719934259</v>
      </c>
      <c r="AA47" s="42"/>
    </row>
    <row r="48" spans="1:27" x14ac:dyDescent="0.25">
      <c r="A48" s="52" t="s">
        <v>33</v>
      </c>
      <c r="B48" s="53" t="s">
        <v>34</v>
      </c>
      <c r="C48" s="53" t="s">
        <v>35</v>
      </c>
      <c r="D48" s="54"/>
      <c r="E48" s="54"/>
      <c r="F48" s="55"/>
      <c r="G48" s="55"/>
      <c r="H48" s="54">
        <f t="shared" si="0"/>
        <v>0</v>
      </c>
      <c r="I48" s="54"/>
      <c r="J48" s="54">
        <f t="shared" si="1"/>
        <v>0</v>
      </c>
      <c r="K48" s="54"/>
      <c r="L48" s="54">
        <f t="shared" si="2"/>
        <v>0</v>
      </c>
      <c r="M48" s="54">
        <f t="shared" si="3"/>
        <v>0</v>
      </c>
      <c r="N48" s="54">
        <f t="shared" si="4"/>
        <v>0</v>
      </c>
      <c r="O48" s="54"/>
      <c r="P48" s="54"/>
      <c r="Q48" s="54"/>
      <c r="R48" s="55"/>
      <c r="S48" s="54"/>
      <c r="T48" s="54"/>
      <c r="U48" s="54"/>
      <c r="V48" s="54"/>
      <c r="W48" s="54"/>
      <c r="X48" s="54"/>
      <c r="Y48" s="54"/>
      <c r="Z48" s="56"/>
      <c r="AA48" s="51" t="s">
        <v>366</v>
      </c>
    </row>
    <row r="49" spans="1:27" x14ac:dyDescent="0.25">
      <c r="A49" s="22" t="s">
        <v>36</v>
      </c>
      <c r="B49" s="23" t="s">
        <v>37</v>
      </c>
      <c r="C49" s="23" t="s">
        <v>35</v>
      </c>
      <c r="D49" s="24">
        <v>2420</v>
      </c>
      <c r="E49" s="24">
        <v>111.5</v>
      </c>
      <c r="F49" s="25">
        <v>243.6</v>
      </c>
      <c r="G49" s="25"/>
      <c r="H49" s="24">
        <f t="shared" si="0"/>
        <v>243.6</v>
      </c>
      <c r="I49" s="24">
        <v>272.5</v>
      </c>
      <c r="J49" s="24">
        <f t="shared" si="1"/>
        <v>149.875</v>
      </c>
      <c r="K49" s="24">
        <v>0</v>
      </c>
      <c r="L49" s="24">
        <f t="shared" si="2"/>
        <v>0</v>
      </c>
      <c r="M49" s="24">
        <f t="shared" si="3"/>
        <v>2924.9749999999999</v>
      </c>
      <c r="N49" s="24">
        <f t="shared" si="4"/>
        <v>2632.4775</v>
      </c>
      <c r="O49" s="24"/>
      <c r="P49" s="24">
        <f t="shared" si="5"/>
        <v>2632.4775</v>
      </c>
      <c r="Q49" s="24">
        <f t="shared" si="6"/>
        <v>243.6</v>
      </c>
      <c r="R49" s="25">
        <v>198.5</v>
      </c>
      <c r="S49" s="24">
        <f t="shared" si="7"/>
        <v>-45.099999999999994</v>
      </c>
      <c r="T49" s="24">
        <f t="shared" si="8"/>
        <v>-40.589999999999996</v>
      </c>
      <c r="U49" s="24">
        <f t="shared" si="9"/>
        <v>2420</v>
      </c>
      <c r="V49" s="24">
        <v>2383.67</v>
      </c>
      <c r="W49" s="24">
        <f t="shared" si="10"/>
        <v>-36.329999999999927</v>
      </c>
      <c r="X49" s="24">
        <f t="shared" si="11"/>
        <v>-32.696999999999939</v>
      </c>
      <c r="Y49" s="24">
        <f t="shared" si="12"/>
        <v>2559.1904999999997</v>
      </c>
      <c r="Z49" s="42">
        <f t="shared" si="13"/>
        <v>2288.6020342664915</v>
      </c>
      <c r="AA49" s="42"/>
    </row>
    <row r="50" spans="1:27" x14ac:dyDescent="0.25">
      <c r="A50" s="18" t="s">
        <v>143</v>
      </c>
      <c r="B50" s="19" t="s">
        <v>144</v>
      </c>
      <c r="C50" s="19" t="s">
        <v>140</v>
      </c>
      <c r="D50" s="20">
        <v>67</v>
      </c>
      <c r="E50" s="20">
        <v>0</v>
      </c>
      <c r="F50" s="21">
        <v>37.1</v>
      </c>
      <c r="G50" s="21"/>
      <c r="H50" s="20">
        <f t="shared" si="0"/>
        <v>37.1</v>
      </c>
      <c r="I50" s="20">
        <v>0</v>
      </c>
      <c r="J50" s="20">
        <f t="shared" si="1"/>
        <v>0</v>
      </c>
      <c r="K50" s="20">
        <v>0</v>
      </c>
      <c r="L50" s="20">
        <f t="shared" si="2"/>
        <v>0</v>
      </c>
      <c r="M50" s="20">
        <f t="shared" si="3"/>
        <v>104.1</v>
      </c>
      <c r="N50" s="20">
        <f t="shared" si="4"/>
        <v>93.69</v>
      </c>
      <c r="O50" s="20"/>
      <c r="P50" s="20">
        <f t="shared" si="5"/>
        <v>93.69</v>
      </c>
      <c r="Q50" s="20">
        <f t="shared" si="6"/>
        <v>37.1</v>
      </c>
      <c r="R50" s="21">
        <v>38.299999999999997</v>
      </c>
      <c r="S50" s="20">
        <f t="shared" si="7"/>
        <v>0</v>
      </c>
      <c r="T50" s="20">
        <f t="shared" si="8"/>
        <v>0</v>
      </c>
      <c r="U50" s="20">
        <f t="shared" si="9"/>
        <v>67</v>
      </c>
      <c r="V50" s="20">
        <v>81</v>
      </c>
      <c r="W50" s="20">
        <f t="shared" si="10"/>
        <v>0</v>
      </c>
      <c r="X50" s="20">
        <f t="shared" si="11"/>
        <v>0</v>
      </c>
      <c r="Y50" s="20">
        <f t="shared" si="12"/>
        <v>93.69</v>
      </c>
      <c r="Z50" s="41">
        <f t="shared" si="13"/>
        <v>83.783963948923542</v>
      </c>
      <c r="AA50" s="41"/>
    </row>
    <row r="51" spans="1:27" x14ac:dyDescent="0.25">
      <c r="A51" s="22" t="s">
        <v>255</v>
      </c>
      <c r="B51" s="23" t="s">
        <v>256</v>
      </c>
      <c r="C51" s="23" t="s">
        <v>206</v>
      </c>
      <c r="D51" s="24">
        <v>80</v>
      </c>
      <c r="E51" s="24">
        <v>6.5</v>
      </c>
      <c r="F51" s="25">
        <v>14</v>
      </c>
      <c r="G51" s="25"/>
      <c r="H51" s="24">
        <f t="shared" si="0"/>
        <v>14</v>
      </c>
      <c r="I51" s="24">
        <v>0</v>
      </c>
      <c r="J51" s="24">
        <f t="shared" si="1"/>
        <v>0</v>
      </c>
      <c r="K51" s="24">
        <v>0</v>
      </c>
      <c r="L51" s="24">
        <f t="shared" si="2"/>
        <v>0</v>
      </c>
      <c r="M51" s="24">
        <f t="shared" si="3"/>
        <v>100.5</v>
      </c>
      <c r="N51" s="24">
        <f t="shared" si="4"/>
        <v>90.45</v>
      </c>
      <c r="O51" s="24"/>
      <c r="P51" s="24">
        <f t="shared" si="5"/>
        <v>90.45</v>
      </c>
      <c r="Q51" s="24">
        <f t="shared" si="6"/>
        <v>14</v>
      </c>
      <c r="R51" s="25">
        <v>12.6</v>
      </c>
      <c r="S51" s="24">
        <f t="shared" si="7"/>
        <v>-1.4000000000000004</v>
      </c>
      <c r="T51" s="24">
        <f t="shared" si="8"/>
        <v>-1.2600000000000005</v>
      </c>
      <c r="U51" s="24">
        <f t="shared" si="9"/>
        <v>80</v>
      </c>
      <c r="V51" s="24">
        <v>92.42</v>
      </c>
      <c r="W51" s="24">
        <f t="shared" si="10"/>
        <v>0</v>
      </c>
      <c r="X51" s="24">
        <f t="shared" si="11"/>
        <v>0</v>
      </c>
      <c r="Y51" s="24">
        <f t="shared" si="12"/>
        <v>89.19</v>
      </c>
      <c r="Z51" s="42">
        <f t="shared" si="13"/>
        <v>79.759758187688021</v>
      </c>
      <c r="AA51" s="42"/>
    </row>
    <row r="52" spans="1:27" x14ac:dyDescent="0.25">
      <c r="A52" s="18" t="s">
        <v>257</v>
      </c>
      <c r="B52" s="19" t="s">
        <v>258</v>
      </c>
      <c r="C52" s="19" t="s">
        <v>206</v>
      </c>
      <c r="D52" s="20"/>
      <c r="E52" s="20">
        <v>0</v>
      </c>
      <c r="F52" s="21">
        <v>73.5</v>
      </c>
      <c r="G52" s="21"/>
      <c r="H52" s="20">
        <f t="shared" si="0"/>
        <v>73.5</v>
      </c>
      <c r="I52" s="20">
        <v>0</v>
      </c>
      <c r="J52" s="20">
        <f t="shared" si="1"/>
        <v>0</v>
      </c>
      <c r="K52" s="20">
        <v>0</v>
      </c>
      <c r="L52" s="20">
        <f t="shared" si="2"/>
        <v>0</v>
      </c>
      <c r="M52" s="20">
        <f t="shared" si="3"/>
        <v>73.5</v>
      </c>
      <c r="N52" s="20">
        <f t="shared" si="4"/>
        <v>66.150000000000006</v>
      </c>
      <c r="O52" s="20"/>
      <c r="P52" s="20">
        <f t="shared" si="5"/>
        <v>66.150000000000006</v>
      </c>
      <c r="Q52" s="20">
        <f t="shared" si="6"/>
        <v>73.5</v>
      </c>
      <c r="R52" s="21">
        <v>89.4</v>
      </c>
      <c r="S52" s="20">
        <f t="shared" si="7"/>
        <v>0</v>
      </c>
      <c r="T52" s="20">
        <f t="shared" si="8"/>
        <v>0</v>
      </c>
      <c r="U52" s="20">
        <f t="shared" si="9"/>
        <v>0</v>
      </c>
      <c r="V52" s="20"/>
      <c r="W52" s="20">
        <f t="shared" si="10"/>
        <v>0</v>
      </c>
      <c r="X52" s="20">
        <f t="shared" si="11"/>
        <v>0</v>
      </c>
      <c r="Y52" s="20">
        <f t="shared" si="12"/>
        <v>66.150000000000006</v>
      </c>
      <c r="Z52" s="41">
        <f t="shared" si="13"/>
        <v>59.155824690162156</v>
      </c>
      <c r="AA52" s="41"/>
    </row>
    <row r="53" spans="1:27" x14ac:dyDescent="0.25">
      <c r="A53" s="22" t="s">
        <v>65</v>
      </c>
      <c r="B53" s="23" t="s">
        <v>66</v>
      </c>
      <c r="C53" s="23" t="s">
        <v>60</v>
      </c>
      <c r="D53" s="24"/>
      <c r="E53" s="24">
        <v>0</v>
      </c>
      <c r="F53" s="25">
        <v>27.6</v>
      </c>
      <c r="G53" s="25"/>
      <c r="H53" s="24">
        <f t="shared" si="0"/>
        <v>27.6</v>
      </c>
      <c r="I53" s="24">
        <v>0</v>
      </c>
      <c r="J53" s="24">
        <f t="shared" si="1"/>
        <v>0</v>
      </c>
      <c r="K53" s="24">
        <v>0</v>
      </c>
      <c r="L53" s="24">
        <f t="shared" si="2"/>
        <v>0</v>
      </c>
      <c r="M53" s="24">
        <f t="shared" si="3"/>
        <v>27.6</v>
      </c>
      <c r="N53" s="24">
        <f t="shared" si="4"/>
        <v>24.840000000000003</v>
      </c>
      <c r="O53" s="24"/>
      <c r="P53" s="24">
        <f t="shared" si="5"/>
        <v>24.840000000000003</v>
      </c>
      <c r="Q53" s="24">
        <f t="shared" si="6"/>
        <v>27.6</v>
      </c>
      <c r="R53" s="25">
        <v>27.3</v>
      </c>
      <c r="S53" s="24">
        <f t="shared" si="7"/>
        <v>-0.30000000000000071</v>
      </c>
      <c r="T53" s="24">
        <f t="shared" si="8"/>
        <v>-0.27000000000000063</v>
      </c>
      <c r="U53" s="24">
        <f t="shared" si="9"/>
        <v>0</v>
      </c>
      <c r="V53" s="24"/>
      <c r="W53" s="24">
        <f t="shared" si="10"/>
        <v>0</v>
      </c>
      <c r="X53" s="24">
        <f t="shared" si="11"/>
        <v>0</v>
      </c>
      <c r="Y53" s="24">
        <f t="shared" si="12"/>
        <v>24.570000000000004</v>
      </c>
      <c r="Z53" s="42">
        <f t="shared" si="13"/>
        <v>21.972163456345946</v>
      </c>
      <c r="AA53" s="42"/>
    </row>
    <row r="54" spans="1:27" x14ac:dyDescent="0.25">
      <c r="A54" s="18" t="s">
        <v>259</v>
      </c>
      <c r="B54" s="19" t="s">
        <v>260</v>
      </c>
      <c r="C54" s="19" t="s">
        <v>206</v>
      </c>
      <c r="D54" s="20">
        <v>719</v>
      </c>
      <c r="E54" s="20">
        <v>56</v>
      </c>
      <c r="F54" s="21">
        <v>0</v>
      </c>
      <c r="G54" s="21"/>
      <c r="H54" s="20">
        <f t="shared" si="0"/>
        <v>0</v>
      </c>
      <c r="I54" s="20">
        <v>0</v>
      </c>
      <c r="J54" s="20">
        <f t="shared" si="1"/>
        <v>0</v>
      </c>
      <c r="K54" s="20">
        <v>0</v>
      </c>
      <c r="L54" s="20">
        <f t="shared" si="2"/>
        <v>0</v>
      </c>
      <c r="M54" s="20">
        <f t="shared" si="3"/>
        <v>775</v>
      </c>
      <c r="N54" s="20">
        <f t="shared" si="4"/>
        <v>697.5</v>
      </c>
      <c r="O54" s="20"/>
      <c r="P54" s="20">
        <f t="shared" si="5"/>
        <v>697.5</v>
      </c>
      <c r="Q54" s="20">
        <f t="shared" si="6"/>
        <v>0</v>
      </c>
      <c r="R54" s="21"/>
      <c r="S54" s="20">
        <f t="shared" si="7"/>
        <v>0</v>
      </c>
      <c r="T54" s="20">
        <f t="shared" si="8"/>
        <v>0</v>
      </c>
      <c r="U54" s="20">
        <f t="shared" si="9"/>
        <v>719</v>
      </c>
      <c r="V54" s="20">
        <v>719.42</v>
      </c>
      <c r="W54" s="20">
        <f t="shared" si="10"/>
        <v>0</v>
      </c>
      <c r="X54" s="20">
        <f t="shared" si="11"/>
        <v>0</v>
      </c>
      <c r="Y54" s="20">
        <f t="shared" si="12"/>
        <v>697.5</v>
      </c>
      <c r="Z54" s="41">
        <f t="shared" si="13"/>
        <v>623.75189299150566</v>
      </c>
      <c r="AA54" s="41"/>
    </row>
    <row r="55" spans="1:27" x14ac:dyDescent="0.25">
      <c r="A55" s="22" t="s">
        <v>51</v>
      </c>
      <c r="B55" s="23" t="s">
        <v>52</v>
      </c>
      <c r="C55" s="23" t="s">
        <v>53</v>
      </c>
      <c r="D55" s="24">
        <v>56</v>
      </c>
      <c r="E55" s="24">
        <v>0</v>
      </c>
      <c r="F55" s="25">
        <v>24.9</v>
      </c>
      <c r="G55" s="25"/>
      <c r="H55" s="24">
        <f t="shared" si="0"/>
        <v>24.9</v>
      </c>
      <c r="I55" s="24">
        <v>0</v>
      </c>
      <c r="J55" s="24">
        <f t="shared" si="1"/>
        <v>0</v>
      </c>
      <c r="K55" s="24">
        <v>0</v>
      </c>
      <c r="L55" s="24">
        <f t="shared" si="2"/>
        <v>0</v>
      </c>
      <c r="M55" s="24">
        <f t="shared" si="3"/>
        <v>80.900000000000006</v>
      </c>
      <c r="N55" s="24">
        <f t="shared" si="4"/>
        <v>72.81</v>
      </c>
      <c r="O55" s="24"/>
      <c r="P55" s="24">
        <f t="shared" si="5"/>
        <v>72.81</v>
      </c>
      <c r="Q55" s="24">
        <f t="shared" si="6"/>
        <v>24.9</v>
      </c>
      <c r="R55" s="25">
        <v>24.2</v>
      </c>
      <c r="S55" s="24">
        <f t="shared" si="7"/>
        <v>-0.69999999999999929</v>
      </c>
      <c r="T55" s="24">
        <f t="shared" si="8"/>
        <v>-0.62999999999999934</v>
      </c>
      <c r="U55" s="24">
        <f t="shared" si="9"/>
        <v>56</v>
      </c>
      <c r="V55" s="24">
        <v>56.42</v>
      </c>
      <c r="W55" s="24">
        <f t="shared" si="10"/>
        <v>0</v>
      </c>
      <c r="X55" s="24">
        <f t="shared" si="11"/>
        <v>0</v>
      </c>
      <c r="Y55" s="24">
        <f t="shared" si="12"/>
        <v>72.180000000000007</v>
      </c>
      <c r="Z55" s="42">
        <f t="shared" si="13"/>
        <v>64.54826041021775</v>
      </c>
      <c r="AA55" s="42"/>
    </row>
    <row r="56" spans="1:27" x14ac:dyDescent="0.25">
      <c r="A56" s="18" t="s">
        <v>261</v>
      </c>
      <c r="B56" s="19" t="s">
        <v>262</v>
      </c>
      <c r="C56" s="19" t="s">
        <v>206</v>
      </c>
      <c r="D56" s="20">
        <v>80</v>
      </c>
      <c r="E56" s="20">
        <v>0</v>
      </c>
      <c r="F56" s="21">
        <v>17.3</v>
      </c>
      <c r="G56" s="21"/>
      <c r="H56" s="20">
        <f t="shared" si="0"/>
        <v>17.3</v>
      </c>
      <c r="I56" s="20">
        <v>0</v>
      </c>
      <c r="J56" s="20">
        <f t="shared" si="1"/>
        <v>0</v>
      </c>
      <c r="K56" s="20">
        <v>0</v>
      </c>
      <c r="L56" s="20">
        <f t="shared" si="2"/>
        <v>0</v>
      </c>
      <c r="M56" s="20">
        <f t="shared" si="3"/>
        <v>97.3</v>
      </c>
      <c r="N56" s="20">
        <f t="shared" si="4"/>
        <v>87.57</v>
      </c>
      <c r="O56" s="20"/>
      <c r="P56" s="20">
        <f t="shared" si="5"/>
        <v>87.57</v>
      </c>
      <c r="Q56" s="20">
        <f t="shared" si="6"/>
        <v>17.3</v>
      </c>
      <c r="R56" s="21">
        <v>17.8</v>
      </c>
      <c r="S56" s="20">
        <f t="shared" si="7"/>
        <v>0</v>
      </c>
      <c r="T56" s="20">
        <f t="shared" si="8"/>
        <v>0</v>
      </c>
      <c r="U56" s="20">
        <f t="shared" si="9"/>
        <v>80</v>
      </c>
      <c r="V56" s="20">
        <v>79.25</v>
      </c>
      <c r="W56" s="20">
        <f t="shared" si="10"/>
        <v>-0.75</v>
      </c>
      <c r="X56" s="20">
        <f t="shared" si="11"/>
        <v>-0.67500000000000004</v>
      </c>
      <c r="Y56" s="20">
        <f t="shared" si="12"/>
        <v>86.894999999999996</v>
      </c>
      <c r="Z56" s="41">
        <f t="shared" si="13"/>
        <v>77.7074132494579</v>
      </c>
      <c r="AA56" s="41"/>
    </row>
    <row r="57" spans="1:27" x14ac:dyDescent="0.25">
      <c r="A57" s="22" t="s">
        <v>82</v>
      </c>
      <c r="B57" s="23" t="s">
        <v>83</v>
      </c>
      <c r="C57" s="23" t="s">
        <v>84</v>
      </c>
      <c r="D57" s="24">
        <v>2375</v>
      </c>
      <c r="E57" s="24">
        <v>109</v>
      </c>
      <c r="F57" s="25">
        <v>226.1</v>
      </c>
      <c r="G57" s="25"/>
      <c r="H57" s="24">
        <f t="shared" si="0"/>
        <v>226.1</v>
      </c>
      <c r="I57" s="24">
        <v>385.5</v>
      </c>
      <c r="J57" s="24">
        <f t="shared" si="1"/>
        <v>212.02500000000001</v>
      </c>
      <c r="K57" s="24">
        <v>0</v>
      </c>
      <c r="L57" s="24">
        <f t="shared" si="2"/>
        <v>0</v>
      </c>
      <c r="M57" s="24">
        <f t="shared" si="3"/>
        <v>2922.125</v>
      </c>
      <c r="N57" s="24">
        <f t="shared" si="4"/>
        <v>2629.9124999999999</v>
      </c>
      <c r="O57" s="24"/>
      <c r="P57" s="24">
        <f t="shared" si="5"/>
        <v>2629.9124999999999</v>
      </c>
      <c r="Q57" s="24">
        <f t="shared" si="6"/>
        <v>226.1</v>
      </c>
      <c r="R57" s="25">
        <v>183.39999999999998</v>
      </c>
      <c r="S57" s="24">
        <f t="shared" si="7"/>
        <v>-42.700000000000017</v>
      </c>
      <c r="T57" s="24">
        <f t="shared" si="8"/>
        <v>-38.430000000000014</v>
      </c>
      <c r="U57" s="24">
        <f t="shared" si="9"/>
        <v>2375</v>
      </c>
      <c r="V57" s="24">
        <v>2336.75</v>
      </c>
      <c r="W57" s="24">
        <f t="shared" si="10"/>
        <v>-38.25</v>
      </c>
      <c r="X57" s="24">
        <f t="shared" si="11"/>
        <v>-34.425000000000004</v>
      </c>
      <c r="Y57" s="24">
        <f t="shared" si="12"/>
        <v>2557.0574999999999</v>
      </c>
      <c r="Z57" s="42">
        <f t="shared" si="13"/>
        <v>2286.6945607356661</v>
      </c>
      <c r="AA57" s="42"/>
    </row>
    <row r="58" spans="1:27" x14ac:dyDescent="0.25">
      <c r="A58" s="18" t="s">
        <v>54</v>
      </c>
      <c r="B58" s="19" t="s">
        <v>55</v>
      </c>
      <c r="C58" s="19" t="s">
        <v>53</v>
      </c>
      <c r="D58" s="20">
        <v>50</v>
      </c>
      <c r="E58" s="20">
        <v>0</v>
      </c>
      <c r="F58" s="21">
        <v>0</v>
      </c>
      <c r="G58" s="21"/>
      <c r="H58" s="20">
        <f t="shared" si="0"/>
        <v>0</v>
      </c>
      <c r="I58" s="20">
        <v>0</v>
      </c>
      <c r="J58" s="20">
        <f t="shared" si="1"/>
        <v>0</v>
      </c>
      <c r="K58" s="20">
        <v>0</v>
      </c>
      <c r="L58" s="20">
        <f t="shared" si="2"/>
        <v>0</v>
      </c>
      <c r="M58" s="20">
        <f t="shared" si="3"/>
        <v>50</v>
      </c>
      <c r="N58" s="20">
        <f t="shared" si="4"/>
        <v>45</v>
      </c>
      <c r="O58" s="20"/>
      <c r="P58" s="20">
        <f t="shared" si="5"/>
        <v>45</v>
      </c>
      <c r="Q58" s="20">
        <f t="shared" si="6"/>
        <v>0</v>
      </c>
      <c r="R58" s="21"/>
      <c r="S58" s="20">
        <f t="shared" si="7"/>
        <v>0</v>
      </c>
      <c r="T58" s="20">
        <f t="shared" si="8"/>
        <v>0</v>
      </c>
      <c r="U58" s="20">
        <f t="shared" si="9"/>
        <v>50</v>
      </c>
      <c r="V58" s="20">
        <v>53.33</v>
      </c>
      <c r="W58" s="20">
        <f t="shared" si="10"/>
        <v>0</v>
      </c>
      <c r="X58" s="20">
        <f t="shared" si="11"/>
        <v>0</v>
      </c>
      <c r="Y58" s="20">
        <f t="shared" si="12"/>
        <v>45</v>
      </c>
      <c r="Z58" s="41">
        <f t="shared" si="13"/>
        <v>40.242057612355204</v>
      </c>
      <c r="AA58" s="41"/>
    </row>
    <row r="59" spans="1:27" x14ac:dyDescent="0.25">
      <c r="A59" s="22" t="s">
        <v>56</v>
      </c>
      <c r="B59" s="23" t="s">
        <v>57</v>
      </c>
      <c r="C59" s="23" t="s">
        <v>53</v>
      </c>
      <c r="D59" s="24">
        <v>2548</v>
      </c>
      <c r="E59" s="24">
        <v>100</v>
      </c>
      <c r="F59" s="25">
        <v>187.7</v>
      </c>
      <c r="G59" s="25"/>
      <c r="H59" s="24">
        <f t="shared" si="0"/>
        <v>187.7</v>
      </c>
      <c r="I59" s="24">
        <v>303</v>
      </c>
      <c r="J59" s="24">
        <f t="shared" si="1"/>
        <v>166.65</v>
      </c>
      <c r="K59" s="24">
        <v>0</v>
      </c>
      <c r="L59" s="24">
        <f t="shared" si="2"/>
        <v>0</v>
      </c>
      <c r="M59" s="24">
        <f t="shared" si="3"/>
        <v>3002.35</v>
      </c>
      <c r="N59" s="24">
        <f t="shared" si="4"/>
        <v>2702.1149999999998</v>
      </c>
      <c r="O59" s="24"/>
      <c r="P59" s="24">
        <f t="shared" si="5"/>
        <v>2702.1149999999998</v>
      </c>
      <c r="Q59" s="24">
        <f t="shared" si="6"/>
        <v>187.7</v>
      </c>
      <c r="R59" s="25">
        <v>199.4</v>
      </c>
      <c r="S59" s="24">
        <f t="shared" si="7"/>
        <v>0</v>
      </c>
      <c r="T59" s="24">
        <f t="shared" si="8"/>
        <v>0</v>
      </c>
      <c r="U59" s="24">
        <f t="shared" si="9"/>
        <v>2548</v>
      </c>
      <c r="V59" s="24">
        <v>2547.75</v>
      </c>
      <c r="W59" s="24">
        <f t="shared" si="10"/>
        <v>-0.25</v>
      </c>
      <c r="X59" s="24">
        <f t="shared" si="11"/>
        <v>-0.22500000000000001</v>
      </c>
      <c r="Y59" s="24">
        <f t="shared" si="12"/>
        <v>2701.89</v>
      </c>
      <c r="Z59" s="42">
        <f t="shared" si="13"/>
        <v>2416.2136231610311</v>
      </c>
      <c r="AA59" s="42"/>
    </row>
    <row r="60" spans="1:27" x14ac:dyDescent="0.25">
      <c r="A60" s="18" t="s">
        <v>263</v>
      </c>
      <c r="B60" s="19" t="s">
        <v>264</v>
      </c>
      <c r="C60" s="19" t="s">
        <v>206</v>
      </c>
      <c r="D60" s="20">
        <v>4819</v>
      </c>
      <c r="E60" s="20">
        <v>408.5</v>
      </c>
      <c r="F60" s="21">
        <v>275.60000000000002</v>
      </c>
      <c r="G60" s="21"/>
      <c r="H60" s="20">
        <f t="shared" si="0"/>
        <v>275.60000000000002</v>
      </c>
      <c r="I60" s="20">
        <v>730</v>
      </c>
      <c r="J60" s="20">
        <f t="shared" si="1"/>
        <v>401.50000000000006</v>
      </c>
      <c r="K60" s="20">
        <v>0</v>
      </c>
      <c r="L60" s="20">
        <f t="shared" si="2"/>
        <v>0</v>
      </c>
      <c r="M60" s="20">
        <f t="shared" si="3"/>
        <v>5904.6</v>
      </c>
      <c r="N60" s="20">
        <f t="shared" si="4"/>
        <v>5314.14</v>
      </c>
      <c r="O60" s="20"/>
      <c r="P60" s="20">
        <f t="shared" si="5"/>
        <v>5314.14</v>
      </c>
      <c r="Q60" s="20">
        <f t="shared" si="6"/>
        <v>275.60000000000002</v>
      </c>
      <c r="R60" s="21">
        <v>358.5</v>
      </c>
      <c r="S60" s="20">
        <f t="shared" si="7"/>
        <v>0</v>
      </c>
      <c r="T60" s="20">
        <f t="shared" si="8"/>
        <v>0</v>
      </c>
      <c r="U60" s="20">
        <f t="shared" si="9"/>
        <v>4819</v>
      </c>
      <c r="V60" s="20">
        <v>4819.08</v>
      </c>
      <c r="W60" s="20">
        <f t="shared" si="10"/>
        <v>0</v>
      </c>
      <c r="X60" s="20">
        <f t="shared" si="11"/>
        <v>0</v>
      </c>
      <c r="Y60" s="20">
        <f t="shared" si="12"/>
        <v>5314.14</v>
      </c>
      <c r="Z60" s="41">
        <f t="shared" si="13"/>
        <v>4752.2650675582508</v>
      </c>
      <c r="AA60" s="41"/>
    </row>
    <row r="61" spans="1:27" x14ac:dyDescent="0.25">
      <c r="A61" s="22" t="s">
        <v>265</v>
      </c>
      <c r="B61" s="23" t="s">
        <v>266</v>
      </c>
      <c r="C61" s="23" t="s">
        <v>206</v>
      </c>
      <c r="D61" s="24"/>
      <c r="E61" s="24">
        <v>0</v>
      </c>
      <c r="F61" s="25">
        <v>372.4</v>
      </c>
      <c r="G61" s="25"/>
      <c r="H61" s="24">
        <f t="shared" si="0"/>
        <v>372.4</v>
      </c>
      <c r="I61" s="24">
        <v>28.5</v>
      </c>
      <c r="J61" s="24">
        <f t="shared" si="1"/>
        <v>15.675000000000001</v>
      </c>
      <c r="K61" s="24">
        <v>0</v>
      </c>
      <c r="L61" s="24">
        <f t="shared" si="2"/>
        <v>0</v>
      </c>
      <c r="M61" s="24">
        <f t="shared" si="3"/>
        <v>388.07499999999999</v>
      </c>
      <c r="N61" s="24">
        <f t="shared" si="4"/>
        <v>349.26749999999998</v>
      </c>
      <c r="O61" s="24"/>
      <c r="P61" s="24">
        <f t="shared" si="5"/>
        <v>349.26749999999998</v>
      </c>
      <c r="Q61" s="24">
        <f t="shared" si="6"/>
        <v>372.4</v>
      </c>
      <c r="R61" s="25">
        <v>401.7</v>
      </c>
      <c r="S61" s="24">
        <f t="shared" si="7"/>
        <v>0</v>
      </c>
      <c r="T61" s="24">
        <f t="shared" si="8"/>
        <v>0</v>
      </c>
      <c r="U61" s="24">
        <f t="shared" si="9"/>
        <v>0</v>
      </c>
      <c r="V61" s="24"/>
      <c r="W61" s="24">
        <f t="shared" si="10"/>
        <v>0</v>
      </c>
      <c r="X61" s="24">
        <f t="shared" si="11"/>
        <v>0</v>
      </c>
      <c r="Y61" s="24">
        <f t="shared" si="12"/>
        <v>349.26749999999998</v>
      </c>
      <c r="Z61" s="42">
        <f t="shared" si="13"/>
        <v>312.33873015829494</v>
      </c>
      <c r="AA61" s="42"/>
    </row>
    <row r="62" spans="1:27" x14ac:dyDescent="0.25">
      <c r="A62" s="18" t="s">
        <v>45</v>
      </c>
      <c r="B62" s="19" t="s">
        <v>46</v>
      </c>
      <c r="C62" s="19" t="s">
        <v>42</v>
      </c>
      <c r="D62" s="20">
        <v>610</v>
      </c>
      <c r="E62" s="20">
        <v>0</v>
      </c>
      <c r="F62" s="21">
        <v>69.400000000000006</v>
      </c>
      <c r="G62" s="21"/>
      <c r="H62" s="20">
        <f t="shared" si="0"/>
        <v>69.400000000000006</v>
      </c>
      <c r="I62" s="20">
        <v>0</v>
      </c>
      <c r="J62" s="20">
        <f t="shared" si="1"/>
        <v>0</v>
      </c>
      <c r="K62" s="20">
        <v>0</v>
      </c>
      <c r="L62" s="20">
        <f t="shared" si="2"/>
        <v>0</v>
      </c>
      <c r="M62" s="20">
        <f t="shared" si="3"/>
        <v>679.4</v>
      </c>
      <c r="N62" s="20">
        <f t="shared" si="4"/>
        <v>611.46</v>
      </c>
      <c r="O62" s="20"/>
      <c r="P62" s="20">
        <f t="shared" si="5"/>
        <v>611.46</v>
      </c>
      <c r="Q62" s="20">
        <f t="shared" si="6"/>
        <v>69.400000000000006</v>
      </c>
      <c r="R62" s="21">
        <v>77.200000000000017</v>
      </c>
      <c r="S62" s="20">
        <f t="shared" si="7"/>
        <v>0</v>
      </c>
      <c r="T62" s="20">
        <f t="shared" si="8"/>
        <v>0</v>
      </c>
      <c r="U62" s="20">
        <f t="shared" si="9"/>
        <v>610</v>
      </c>
      <c r="V62" s="20">
        <v>609.75</v>
      </c>
      <c r="W62" s="20">
        <f t="shared" si="10"/>
        <v>-0.25</v>
      </c>
      <c r="X62" s="20">
        <f t="shared" si="11"/>
        <v>-0.22500000000000001</v>
      </c>
      <c r="Y62" s="20">
        <f t="shared" si="12"/>
        <v>611.23500000000001</v>
      </c>
      <c r="Z62" s="41">
        <f t="shared" si="13"/>
        <v>546.60786854862079</v>
      </c>
      <c r="AA62" s="41"/>
    </row>
    <row r="63" spans="1:27" x14ac:dyDescent="0.25">
      <c r="A63" s="22" t="s">
        <v>267</v>
      </c>
      <c r="B63" s="23" t="s">
        <v>268</v>
      </c>
      <c r="C63" s="23" t="s">
        <v>206</v>
      </c>
      <c r="D63" s="24">
        <v>1022</v>
      </c>
      <c r="E63" s="24">
        <v>325.5</v>
      </c>
      <c r="F63" s="25">
        <v>189</v>
      </c>
      <c r="G63" s="25"/>
      <c r="H63" s="24">
        <f t="shared" si="0"/>
        <v>189</v>
      </c>
      <c r="I63" s="24">
        <v>170</v>
      </c>
      <c r="J63" s="24">
        <f t="shared" si="1"/>
        <v>93.500000000000014</v>
      </c>
      <c r="K63" s="24">
        <v>0</v>
      </c>
      <c r="L63" s="24">
        <f t="shared" si="2"/>
        <v>0</v>
      </c>
      <c r="M63" s="24">
        <f t="shared" si="3"/>
        <v>1630</v>
      </c>
      <c r="N63" s="24">
        <f t="shared" si="4"/>
        <v>1467</v>
      </c>
      <c r="O63" s="24"/>
      <c r="P63" s="24">
        <f t="shared" si="5"/>
        <v>1467</v>
      </c>
      <c r="Q63" s="24">
        <f t="shared" si="6"/>
        <v>189</v>
      </c>
      <c r="R63" s="25">
        <v>181.40000000000003</v>
      </c>
      <c r="S63" s="24">
        <f t="shared" si="7"/>
        <v>-7.5999999999999659</v>
      </c>
      <c r="T63" s="24">
        <f t="shared" si="8"/>
        <v>-6.8399999999999697</v>
      </c>
      <c r="U63" s="24">
        <f t="shared" si="9"/>
        <v>1022</v>
      </c>
      <c r="V63" s="24">
        <f>926+56.42+39.83</f>
        <v>1022.25</v>
      </c>
      <c r="W63" s="24">
        <f t="shared" si="10"/>
        <v>0</v>
      </c>
      <c r="X63" s="24">
        <f t="shared" si="11"/>
        <v>0</v>
      </c>
      <c r="Y63" s="24">
        <f t="shared" si="12"/>
        <v>1460.16</v>
      </c>
      <c r="Z63" s="42">
        <f t="shared" si="13"/>
        <v>1305.7742854057019</v>
      </c>
      <c r="AA63" s="42"/>
    </row>
    <row r="64" spans="1:27" x14ac:dyDescent="0.25">
      <c r="A64" s="18" t="s">
        <v>269</v>
      </c>
      <c r="B64" s="19" t="s">
        <v>270</v>
      </c>
      <c r="C64" s="19" t="s">
        <v>206</v>
      </c>
      <c r="D64" s="20">
        <v>114</v>
      </c>
      <c r="E64" s="20">
        <v>0</v>
      </c>
      <c r="F64" s="21">
        <v>9</v>
      </c>
      <c r="G64" s="21"/>
      <c r="H64" s="20">
        <f t="shared" si="0"/>
        <v>9</v>
      </c>
      <c r="I64" s="20">
        <v>0</v>
      </c>
      <c r="J64" s="20">
        <f t="shared" si="1"/>
        <v>0</v>
      </c>
      <c r="K64" s="20">
        <v>0</v>
      </c>
      <c r="L64" s="20">
        <f t="shared" si="2"/>
        <v>0</v>
      </c>
      <c r="M64" s="20">
        <f t="shared" si="3"/>
        <v>123</v>
      </c>
      <c r="N64" s="20">
        <f t="shared" si="4"/>
        <v>110.7</v>
      </c>
      <c r="O64" s="20"/>
      <c r="P64" s="20">
        <f t="shared" si="5"/>
        <v>110.7</v>
      </c>
      <c r="Q64" s="20">
        <f t="shared" si="6"/>
        <v>9</v>
      </c>
      <c r="R64" s="21">
        <v>26.1</v>
      </c>
      <c r="S64" s="20">
        <f t="shared" si="7"/>
        <v>0</v>
      </c>
      <c r="T64" s="20">
        <f t="shared" si="8"/>
        <v>0</v>
      </c>
      <c r="U64" s="20">
        <f t="shared" si="9"/>
        <v>114</v>
      </c>
      <c r="V64" s="20">
        <v>115.83</v>
      </c>
      <c r="W64" s="20">
        <f t="shared" si="10"/>
        <v>0</v>
      </c>
      <c r="X64" s="20">
        <f t="shared" si="11"/>
        <v>0</v>
      </c>
      <c r="Y64" s="20">
        <f t="shared" si="12"/>
        <v>110.7</v>
      </c>
      <c r="Z64" s="41">
        <f t="shared" si="13"/>
        <v>98.995461726393813</v>
      </c>
      <c r="AA64" s="41"/>
    </row>
    <row r="65" spans="1:27" x14ac:dyDescent="0.25">
      <c r="A65" s="22" t="s">
        <v>132</v>
      </c>
      <c r="B65" s="23" t="s">
        <v>133</v>
      </c>
      <c r="C65" s="23" t="s">
        <v>129</v>
      </c>
      <c r="D65" s="24"/>
      <c r="E65" s="24">
        <v>0</v>
      </c>
      <c r="F65" s="25">
        <v>27</v>
      </c>
      <c r="G65" s="25"/>
      <c r="H65" s="24">
        <f t="shared" si="0"/>
        <v>27</v>
      </c>
      <c r="I65" s="24">
        <v>0</v>
      </c>
      <c r="J65" s="24">
        <f t="shared" si="1"/>
        <v>0</v>
      </c>
      <c r="K65" s="24">
        <v>0</v>
      </c>
      <c r="L65" s="24">
        <f t="shared" si="2"/>
        <v>0</v>
      </c>
      <c r="M65" s="24">
        <f t="shared" si="3"/>
        <v>27</v>
      </c>
      <c r="N65" s="24">
        <f t="shared" si="4"/>
        <v>24.3</v>
      </c>
      <c r="O65" s="24"/>
      <c r="P65" s="24">
        <f t="shared" si="5"/>
        <v>24.3</v>
      </c>
      <c r="Q65" s="24">
        <f t="shared" si="6"/>
        <v>27</v>
      </c>
      <c r="R65" s="25">
        <v>23</v>
      </c>
      <c r="S65" s="24">
        <f t="shared" si="7"/>
        <v>-4</v>
      </c>
      <c r="T65" s="24">
        <f t="shared" si="8"/>
        <v>-3.6</v>
      </c>
      <c r="U65" s="24">
        <f t="shared" si="9"/>
        <v>0</v>
      </c>
      <c r="V65" s="24"/>
      <c r="W65" s="24">
        <f t="shared" si="10"/>
        <v>0</v>
      </c>
      <c r="X65" s="24">
        <f t="shared" si="11"/>
        <v>0</v>
      </c>
      <c r="Y65" s="24">
        <f t="shared" si="12"/>
        <v>20.7</v>
      </c>
      <c r="Z65" s="42">
        <f t="shared" si="13"/>
        <v>18.511346501683395</v>
      </c>
      <c r="AA65" s="42"/>
    </row>
    <row r="66" spans="1:27" x14ac:dyDescent="0.25">
      <c r="A66" s="18" t="s">
        <v>271</v>
      </c>
      <c r="B66" s="19" t="s">
        <v>272</v>
      </c>
      <c r="C66" s="19" t="s">
        <v>206</v>
      </c>
      <c r="D66" s="20"/>
      <c r="E66" s="20">
        <v>0</v>
      </c>
      <c r="F66" s="21">
        <v>0</v>
      </c>
      <c r="G66" s="21"/>
      <c r="H66" s="20">
        <f t="shared" si="0"/>
        <v>0</v>
      </c>
      <c r="I66" s="20">
        <v>0</v>
      </c>
      <c r="J66" s="20">
        <f t="shared" si="1"/>
        <v>0</v>
      </c>
      <c r="K66" s="20">
        <v>7408</v>
      </c>
      <c r="L66" s="20">
        <f t="shared" si="2"/>
        <v>38.989473684210523</v>
      </c>
      <c r="M66" s="20">
        <f t="shared" si="3"/>
        <v>38.989473684210523</v>
      </c>
      <c r="N66" s="20">
        <f t="shared" si="4"/>
        <v>35.090526315789475</v>
      </c>
      <c r="O66" s="20"/>
      <c r="P66" s="20">
        <f t="shared" si="5"/>
        <v>35.090526315789475</v>
      </c>
      <c r="Q66" s="20">
        <f t="shared" si="6"/>
        <v>0</v>
      </c>
      <c r="R66" s="21"/>
      <c r="S66" s="20">
        <f t="shared" si="7"/>
        <v>0</v>
      </c>
      <c r="T66" s="20">
        <f t="shared" si="8"/>
        <v>0</v>
      </c>
      <c r="U66" s="20">
        <f t="shared" si="9"/>
        <v>0</v>
      </c>
      <c r="V66" s="20"/>
      <c r="W66" s="20">
        <f t="shared" si="10"/>
        <v>0</v>
      </c>
      <c r="X66" s="20">
        <f t="shared" si="11"/>
        <v>0</v>
      </c>
      <c r="Y66" s="20">
        <f t="shared" si="12"/>
        <v>35.090526315789475</v>
      </c>
      <c r="Z66" s="41">
        <f t="shared" si="13"/>
        <v>31.380332925508146</v>
      </c>
      <c r="AA66" s="41"/>
    </row>
    <row r="67" spans="1:27" x14ac:dyDescent="0.25">
      <c r="A67" s="52" t="s">
        <v>273</v>
      </c>
      <c r="B67" s="53" t="s">
        <v>274</v>
      </c>
      <c r="C67" s="53" t="s">
        <v>206</v>
      </c>
      <c r="D67" s="54"/>
      <c r="E67" s="54">
        <v>0</v>
      </c>
      <c r="F67" s="55">
        <v>0</v>
      </c>
      <c r="G67" s="55"/>
      <c r="H67" s="54">
        <f t="shared" si="0"/>
        <v>0</v>
      </c>
      <c r="I67" s="54">
        <v>0</v>
      </c>
      <c r="J67" s="54">
        <f t="shared" si="1"/>
        <v>0</v>
      </c>
      <c r="K67" s="54">
        <v>3539</v>
      </c>
      <c r="L67" s="54">
        <f t="shared" si="2"/>
        <v>18.626315789473683</v>
      </c>
      <c r="M67" s="54">
        <f t="shared" si="3"/>
        <v>18.626315789473683</v>
      </c>
      <c r="N67" s="54">
        <f t="shared" si="4"/>
        <v>16.763684210526314</v>
      </c>
      <c r="O67" s="54"/>
      <c r="P67" s="54"/>
      <c r="Q67" s="54"/>
      <c r="R67" s="55"/>
      <c r="S67" s="54"/>
      <c r="T67" s="54"/>
      <c r="U67" s="54"/>
      <c r="V67" s="54"/>
      <c r="W67" s="54"/>
      <c r="X67" s="54"/>
      <c r="Y67" s="54"/>
      <c r="Z67" s="56"/>
      <c r="AA67" s="51" t="s">
        <v>366</v>
      </c>
    </row>
    <row r="68" spans="1:27" x14ac:dyDescent="0.25">
      <c r="A68" s="18" t="s">
        <v>8</v>
      </c>
      <c r="B68" s="19" t="s">
        <v>9</v>
      </c>
      <c r="C68" s="19" t="s">
        <v>7</v>
      </c>
      <c r="D68" s="20">
        <v>65</v>
      </c>
      <c r="E68" s="20">
        <v>0</v>
      </c>
      <c r="F68" s="21">
        <v>48.3</v>
      </c>
      <c r="G68" s="21"/>
      <c r="H68" s="20">
        <f t="shared" si="0"/>
        <v>48.3</v>
      </c>
      <c r="I68" s="20">
        <v>0</v>
      </c>
      <c r="J68" s="20">
        <f t="shared" si="1"/>
        <v>0</v>
      </c>
      <c r="K68" s="20">
        <v>0</v>
      </c>
      <c r="L68" s="20">
        <f t="shared" si="2"/>
        <v>0</v>
      </c>
      <c r="M68" s="20">
        <f t="shared" si="3"/>
        <v>113.3</v>
      </c>
      <c r="N68" s="20">
        <f t="shared" si="4"/>
        <v>101.97</v>
      </c>
      <c r="O68" s="20"/>
      <c r="P68" s="20">
        <f t="shared" si="5"/>
        <v>101.97</v>
      </c>
      <c r="Q68" s="20">
        <f t="shared" si="6"/>
        <v>48.3</v>
      </c>
      <c r="R68" s="21">
        <v>49.9</v>
      </c>
      <c r="S68" s="20">
        <f t="shared" si="7"/>
        <v>0</v>
      </c>
      <c r="T68" s="20">
        <f t="shared" si="8"/>
        <v>0</v>
      </c>
      <c r="U68" s="20">
        <f t="shared" si="9"/>
        <v>65</v>
      </c>
      <c r="V68" s="20">
        <v>65.42</v>
      </c>
      <c r="W68" s="20">
        <f t="shared" si="10"/>
        <v>0</v>
      </c>
      <c r="X68" s="20">
        <f t="shared" si="11"/>
        <v>0</v>
      </c>
      <c r="Y68" s="20">
        <f t="shared" si="12"/>
        <v>101.97</v>
      </c>
      <c r="Z68" s="41">
        <f t="shared" si="13"/>
        <v>91.18850254959689</v>
      </c>
      <c r="AA68" s="41"/>
    </row>
    <row r="69" spans="1:27" x14ac:dyDescent="0.25">
      <c r="A69" s="22" t="s">
        <v>72</v>
      </c>
      <c r="B69" s="23" t="s">
        <v>73</v>
      </c>
      <c r="C69" s="23" t="s">
        <v>71</v>
      </c>
      <c r="D69" s="24">
        <v>2344</v>
      </c>
      <c r="E69" s="24">
        <v>102</v>
      </c>
      <c r="F69" s="25">
        <v>120.7</v>
      </c>
      <c r="G69" s="25"/>
      <c r="H69" s="24">
        <f t="shared" si="0"/>
        <v>120.7</v>
      </c>
      <c r="I69" s="24">
        <v>248.5</v>
      </c>
      <c r="J69" s="24">
        <f t="shared" si="1"/>
        <v>136.67500000000001</v>
      </c>
      <c r="K69" s="24">
        <v>0</v>
      </c>
      <c r="L69" s="24">
        <f t="shared" si="2"/>
        <v>0</v>
      </c>
      <c r="M69" s="24">
        <f t="shared" si="3"/>
        <v>2703.375</v>
      </c>
      <c r="N69" s="24">
        <f t="shared" si="4"/>
        <v>2433.0374999999999</v>
      </c>
      <c r="O69" s="24"/>
      <c r="P69" s="24">
        <f t="shared" si="5"/>
        <v>2433.0374999999999</v>
      </c>
      <c r="Q69" s="24">
        <f t="shared" si="6"/>
        <v>120.7</v>
      </c>
      <c r="R69" s="25">
        <v>147.4</v>
      </c>
      <c r="S69" s="24">
        <f t="shared" si="7"/>
        <v>0</v>
      </c>
      <c r="T69" s="24">
        <f t="shared" si="8"/>
        <v>0</v>
      </c>
      <c r="U69" s="24">
        <f t="shared" si="9"/>
        <v>2344</v>
      </c>
      <c r="V69" s="24">
        <v>2364.25</v>
      </c>
      <c r="W69" s="24">
        <f t="shared" si="10"/>
        <v>0</v>
      </c>
      <c r="X69" s="24">
        <f t="shared" si="11"/>
        <v>0</v>
      </c>
      <c r="Y69" s="24">
        <f t="shared" si="12"/>
        <v>2433.0374999999999</v>
      </c>
      <c r="Z69" s="42">
        <f t="shared" si="13"/>
        <v>2175.7874499560148</v>
      </c>
      <c r="AA69" s="42"/>
    </row>
    <row r="70" spans="1:27" x14ac:dyDescent="0.25">
      <c r="A70" s="18" t="s">
        <v>182</v>
      </c>
      <c r="B70" s="19" t="s">
        <v>183</v>
      </c>
      <c r="C70" s="19" t="s">
        <v>184</v>
      </c>
      <c r="D70" s="20">
        <v>5178</v>
      </c>
      <c r="E70" s="20">
        <v>443.5</v>
      </c>
      <c r="F70" s="21">
        <v>332.3</v>
      </c>
      <c r="G70" s="21"/>
      <c r="H70" s="20">
        <f t="shared" si="0"/>
        <v>332.3</v>
      </c>
      <c r="I70" s="20">
        <v>860</v>
      </c>
      <c r="J70" s="20">
        <f t="shared" si="1"/>
        <v>473.00000000000006</v>
      </c>
      <c r="K70" s="20">
        <v>0</v>
      </c>
      <c r="L70" s="20">
        <f t="shared" si="2"/>
        <v>0</v>
      </c>
      <c r="M70" s="20">
        <f t="shared" si="3"/>
        <v>6426.8</v>
      </c>
      <c r="N70" s="20">
        <f t="shared" si="4"/>
        <v>5784.12</v>
      </c>
      <c r="O70" s="20"/>
      <c r="P70" s="20">
        <f t="shared" si="5"/>
        <v>5784.12</v>
      </c>
      <c r="Q70" s="20">
        <f t="shared" si="6"/>
        <v>332.3</v>
      </c>
      <c r="R70" s="21">
        <v>287.5</v>
      </c>
      <c r="S70" s="20">
        <f t="shared" si="7"/>
        <v>-44.800000000000011</v>
      </c>
      <c r="T70" s="20">
        <f t="shared" si="8"/>
        <v>-40.320000000000014</v>
      </c>
      <c r="U70" s="20">
        <f t="shared" si="9"/>
        <v>5178</v>
      </c>
      <c r="V70" s="20">
        <v>5177.58</v>
      </c>
      <c r="W70" s="20">
        <f t="shared" si="10"/>
        <v>-0.42000000000007276</v>
      </c>
      <c r="X70" s="20">
        <f t="shared" si="11"/>
        <v>-0.37800000000006551</v>
      </c>
      <c r="Y70" s="20">
        <f t="shared" si="12"/>
        <v>5743.4220000000005</v>
      </c>
      <c r="Z70" s="41">
        <f t="shared" si="13"/>
        <v>5136.1582003570747</v>
      </c>
      <c r="AA70" s="41"/>
    </row>
    <row r="71" spans="1:27" x14ac:dyDescent="0.25">
      <c r="A71" s="22" t="s">
        <v>47</v>
      </c>
      <c r="B71" s="23" t="s">
        <v>48</v>
      </c>
      <c r="C71" s="23" t="s">
        <v>42</v>
      </c>
      <c r="D71" s="24">
        <v>2160</v>
      </c>
      <c r="E71" s="24">
        <v>114</v>
      </c>
      <c r="F71" s="25">
        <v>121.1</v>
      </c>
      <c r="G71" s="25"/>
      <c r="H71" s="24">
        <f t="shared" si="0"/>
        <v>121.1</v>
      </c>
      <c r="I71" s="24">
        <v>197.5</v>
      </c>
      <c r="J71" s="24">
        <f t="shared" si="1"/>
        <v>108.62500000000001</v>
      </c>
      <c r="K71" s="24">
        <v>0</v>
      </c>
      <c r="L71" s="24">
        <f t="shared" si="2"/>
        <v>0</v>
      </c>
      <c r="M71" s="24">
        <f t="shared" si="3"/>
        <v>2503.7249999999999</v>
      </c>
      <c r="N71" s="24">
        <f t="shared" si="4"/>
        <v>2253.3525</v>
      </c>
      <c r="O71" s="24"/>
      <c r="P71" s="24">
        <f t="shared" si="5"/>
        <v>2253.3525</v>
      </c>
      <c r="Q71" s="24">
        <f t="shared" si="6"/>
        <v>121.1</v>
      </c>
      <c r="R71" s="25">
        <v>133.19999999999999</v>
      </c>
      <c r="S71" s="24">
        <f t="shared" si="7"/>
        <v>0</v>
      </c>
      <c r="T71" s="24">
        <f t="shared" si="8"/>
        <v>0</v>
      </c>
      <c r="U71" s="24">
        <f t="shared" si="9"/>
        <v>2160</v>
      </c>
      <c r="V71" s="24">
        <v>2175.42</v>
      </c>
      <c r="W71" s="24">
        <f t="shared" si="10"/>
        <v>0</v>
      </c>
      <c r="X71" s="24">
        <f t="shared" si="11"/>
        <v>0</v>
      </c>
      <c r="Y71" s="24">
        <f t="shared" si="12"/>
        <v>2253.3525</v>
      </c>
      <c r="Z71" s="42">
        <f t="shared" si="13"/>
        <v>2015.1009139098808</v>
      </c>
      <c r="AA71" s="42"/>
    </row>
    <row r="72" spans="1:27" x14ac:dyDescent="0.25">
      <c r="A72" s="18" t="s">
        <v>74</v>
      </c>
      <c r="B72" s="19" t="s">
        <v>75</v>
      </c>
      <c r="C72" s="19" t="s">
        <v>71</v>
      </c>
      <c r="D72" s="20">
        <v>20</v>
      </c>
      <c r="E72" s="20">
        <v>0</v>
      </c>
      <c r="F72" s="21">
        <v>69.8</v>
      </c>
      <c r="G72" s="21"/>
      <c r="H72" s="20">
        <f t="shared" ref="H72:H135" si="14">F72-G72</f>
        <v>69.8</v>
      </c>
      <c r="I72" s="20">
        <v>0</v>
      </c>
      <c r="J72" s="20">
        <f t="shared" ref="J72:J135" si="15">$I72*$J$5</f>
        <v>0</v>
      </c>
      <c r="K72" s="20">
        <v>0</v>
      </c>
      <c r="L72" s="20">
        <f t="shared" ref="L72:L135" si="16">$K72/$L$5</f>
        <v>0</v>
      </c>
      <c r="M72" s="20">
        <f t="shared" ref="M72:M135" si="17">SUM($D72,$E72,$H72,$J72,$L72)</f>
        <v>89.8</v>
      </c>
      <c r="N72" s="20">
        <f t="shared" ref="N72:N135" si="18">$M72*$N$5</f>
        <v>80.819999999999993</v>
      </c>
      <c r="O72" s="20"/>
      <c r="P72" s="20">
        <f t="shared" ref="P72:P135" si="19">N72</f>
        <v>80.819999999999993</v>
      </c>
      <c r="Q72" s="20">
        <f t="shared" ref="Q72:Q135" si="20">H72</f>
        <v>69.8</v>
      </c>
      <c r="R72" s="21">
        <v>129</v>
      </c>
      <c r="S72" s="20">
        <f t="shared" si="7"/>
        <v>0</v>
      </c>
      <c r="T72" s="20">
        <f t="shared" si="8"/>
        <v>0</v>
      </c>
      <c r="U72" s="20">
        <f t="shared" si="9"/>
        <v>20</v>
      </c>
      <c r="V72" s="20">
        <v>32.58</v>
      </c>
      <c r="W72" s="20">
        <f t="shared" si="10"/>
        <v>0</v>
      </c>
      <c r="X72" s="20">
        <f t="shared" si="11"/>
        <v>0</v>
      </c>
      <c r="Y72" s="20">
        <f t="shared" si="12"/>
        <v>80.819999999999993</v>
      </c>
      <c r="Z72" s="41">
        <f t="shared" si="13"/>
        <v>72.274735471789938</v>
      </c>
      <c r="AA72" s="41"/>
    </row>
    <row r="73" spans="1:27" x14ac:dyDescent="0.25">
      <c r="A73" s="22" t="s">
        <v>76</v>
      </c>
      <c r="B73" s="23" t="s">
        <v>77</v>
      </c>
      <c r="C73" s="23" t="s">
        <v>71</v>
      </c>
      <c r="D73" s="24">
        <v>2320</v>
      </c>
      <c r="E73" s="24">
        <v>148</v>
      </c>
      <c r="F73" s="25">
        <v>56.6</v>
      </c>
      <c r="G73" s="25"/>
      <c r="H73" s="24">
        <f t="shared" si="14"/>
        <v>56.6</v>
      </c>
      <c r="I73" s="24">
        <v>291</v>
      </c>
      <c r="J73" s="24">
        <f t="shared" si="15"/>
        <v>160.05000000000001</v>
      </c>
      <c r="K73" s="24">
        <v>0</v>
      </c>
      <c r="L73" s="24">
        <f t="shared" si="16"/>
        <v>0</v>
      </c>
      <c r="M73" s="24">
        <f t="shared" si="17"/>
        <v>2684.65</v>
      </c>
      <c r="N73" s="24">
        <f t="shared" si="18"/>
        <v>2416.1849999999999</v>
      </c>
      <c r="O73" s="24"/>
      <c r="P73" s="24">
        <f t="shared" si="19"/>
        <v>2416.1849999999999</v>
      </c>
      <c r="Q73" s="24">
        <f t="shared" si="20"/>
        <v>56.6</v>
      </c>
      <c r="R73" s="25">
        <v>50</v>
      </c>
      <c r="S73" s="24">
        <f t="shared" ref="S73:S136" si="21">IF((R73-Q73)&lt;0,(R73-Q73), )</f>
        <v>-6.6000000000000014</v>
      </c>
      <c r="T73" s="24">
        <f t="shared" ref="T73:T136" si="22">$S73*$T$5</f>
        <v>-5.9400000000000013</v>
      </c>
      <c r="U73" s="24">
        <f t="shared" ref="U73:U136" si="23">D73</f>
        <v>2320</v>
      </c>
      <c r="V73" s="24">
        <v>2275.08</v>
      </c>
      <c r="W73" s="24">
        <f t="shared" ref="W73:W136" si="24">IF((V73-U73)&lt;0,(V73-U73), )</f>
        <v>-44.920000000000073</v>
      </c>
      <c r="X73" s="24">
        <f t="shared" ref="X73:X136" si="25">$W73*$X$5</f>
        <v>-40.428000000000068</v>
      </c>
      <c r="Y73" s="24">
        <f t="shared" ref="Y73:Y136" si="26">P73+T73+X73</f>
        <v>2369.817</v>
      </c>
      <c r="Z73" s="42">
        <f t="shared" ref="Z73:Z136" si="27">$Y73*$Z$5</f>
        <v>2119.2513832164173</v>
      </c>
      <c r="AA73" s="42"/>
    </row>
    <row r="74" spans="1:27" x14ac:dyDescent="0.25">
      <c r="A74" s="18" t="s">
        <v>145</v>
      </c>
      <c r="B74" s="19" t="s">
        <v>146</v>
      </c>
      <c r="C74" s="19" t="s">
        <v>140</v>
      </c>
      <c r="D74" s="20">
        <v>10</v>
      </c>
      <c r="E74" s="20">
        <v>30</v>
      </c>
      <c r="F74" s="21">
        <v>38</v>
      </c>
      <c r="G74" s="21"/>
      <c r="H74" s="20">
        <f t="shared" si="14"/>
        <v>38</v>
      </c>
      <c r="I74" s="20">
        <v>48.5</v>
      </c>
      <c r="J74" s="20">
        <f t="shared" si="15"/>
        <v>26.675000000000001</v>
      </c>
      <c r="K74" s="20">
        <v>0</v>
      </c>
      <c r="L74" s="20">
        <f t="shared" si="16"/>
        <v>0</v>
      </c>
      <c r="M74" s="20">
        <f t="shared" si="17"/>
        <v>104.675</v>
      </c>
      <c r="N74" s="20">
        <f t="shared" si="18"/>
        <v>94.207499999999996</v>
      </c>
      <c r="O74" s="20"/>
      <c r="P74" s="20">
        <f t="shared" si="19"/>
        <v>94.207499999999996</v>
      </c>
      <c r="Q74" s="20">
        <f t="shared" si="20"/>
        <v>38</v>
      </c>
      <c r="R74" s="21">
        <v>29.3</v>
      </c>
      <c r="S74" s="20">
        <f t="shared" si="21"/>
        <v>-8.6999999999999993</v>
      </c>
      <c r="T74" s="20">
        <f t="shared" si="22"/>
        <v>-7.8299999999999992</v>
      </c>
      <c r="U74" s="20">
        <f t="shared" si="23"/>
        <v>10</v>
      </c>
      <c r="V74" s="20">
        <v>11.75</v>
      </c>
      <c r="W74" s="20">
        <f t="shared" si="24"/>
        <v>0</v>
      </c>
      <c r="X74" s="20">
        <f t="shared" si="25"/>
        <v>0</v>
      </c>
      <c r="Y74" s="20">
        <f t="shared" si="26"/>
        <v>86.377499999999998</v>
      </c>
      <c r="Z74" s="41">
        <f t="shared" si="27"/>
        <v>77.244629586915821</v>
      </c>
      <c r="AA74" s="41"/>
    </row>
    <row r="75" spans="1:27" x14ac:dyDescent="0.25">
      <c r="A75" s="22" t="s">
        <v>170</v>
      </c>
      <c r="B75" s="23" t="s">
        <v>171</v>
      </c>
      <c r="C75" s="23" t="s">
        <v>169</v>
      </c>
      <c r="D75" s="24">
        <v>61</v>
      </c>
      <c r="E75" s="24">
        <v>0</v>
      </c>
      <c r="F75" s="25">
        <v>0</v>
      </c>
      <c r="G75" s="25"/>
      <c r="H75" s="24">
        <f t="shared" si="14"/>
        <v>0</v>
      </c>
      <c r="I75" s="24">
        <v>0</v>
      </c>
      <c r="J75" s="24">
        <f t="shared" si="15"/>
        <v>0</v>
      </c>
      <c r="K75" s="24">
        <v>0</v>
      </c>
      <c r="L75" s="24">
        <f t="shared" si="16"/>
        <v>0</v>
      </c>
      <c r="M75" s="24">
        <f t="shared" si="17"/>
        <v>61</v>
      </c>
      <c r="N75" s="24">
        <f t="shared" si="18"/>
        <v>54.9</v>
      </c>
      <c r="O75" s="24"/>
      <c r="P75" s="24">
        <f t="shared" si="19"/>
        <v>54.9</v>
      </c>
      <c r="Q75" s="24">
        <f t="shared" si="20"/>
        <v>0</v>
      </c>
      <c r="R75" s="25"/>
      <c r="S75" s="24">
        <f t="shared" si="21"/>
        <v>0</v>
      </c>
      <c r="T75" s="24">
        <f t="shared" si="22"/>
        <v>0</v>
      </c>
      <c r="U75" s="24">
        <f t="shared" si="23"/>
        <v>61</v>
      </c>
      <c r="V75" s="24">
        <v>62</v>
      </c>
      <c r="W75" s="24">
        <f t="shared" si="24"/>
        <v>0</v>
      </c>
      <c r="X75" s="24">
        <f t="shared" si="25"/>
        <v>0</v>
      </c>
      <c r="Y75" s="24">
        <f t="shared" si="26"/>
        <v>54.9</v>
      </c>
      <c r="Z75" s="42">
        <f t="shared" si="27"/>
        <v>49.095310287073353</v>
      </c>
      <c r="AA75" s="42"/>
    </row>
    <row r="76" spans="1:27" x14ac:dyDescent="0.25">
      <c r="A76" s="18" t="s">
        <v>172</v>
      </c>
      <c r="B76" s="19" t="s">
        <v>173</v>
      </c>
      <c r="C76" s="19" t="s">
        <v>169</v>
      </c>
      <c r="D76" s="20">
        <v>105</v>
      </c>
      <c r="E76" s="20">
        <v>0</v>
      </c>
      <c r="F76" s="21">
        <v>0</v>
      </c>
      <c r="G76" s="21"/>
      <c r="H76" s="20">
        <f t="shared" si="14"/>
        <v>0</v>
      </c>
      <c r="I76" s="20">
        <v>0</v>
      </c>
      <c r="J76" s="20">
        <f t="shared" si="15"/>
        <v>0</v>
      </c>
      <c r="K76" s="20">
        <v>0</v>
      </c>
      <c r="L76" s="20">
        <f t="shared" si="16"/>
        <v>0</v>
      </c>
      <c r="M76" s="20">
        <f t="shared" si="17"/>
        <v>105</v>
      </c>
      <c r="N76" s="20">
        <f t="shared" si="18"/>
        <v>94.5</v>
      </c>
      <c r="O76" s="20"/>
      <c r="P76" s="20">
        <f t="shared" si="19"/>
        <v>94.5</v>
      </c>
      <c r="Q76" s="20">
        <f t="shared" si="20"/>
        <v>0</v>
      </c>
      <c r="R76" s="21"/>
      <c r="S76" s="20">
        <f t="shared" si="21"/>
        <v>0</v>
      </c>
      <c r="T76" s="20">
        <f t="shared" si="22"/>
        <v>0</v>
      </c>
      <c r="U76" s="20">
        <f t="shared" si="23"/>
        <v>105</v>
      </c>
      <c r="V76" s="20">
        <v>105.83</v>
      </c>
      <c r="W76" s="20">
        <f t="shared" si="24"/>
        <v>0</v>
      </c>
      <c r="X76" s="20">
        <f t="shared" si="25"/>
        <v>0</v>
      </c>
      <c r="Y76" s="20">
        <f t="shared" si="26"/>
        <v>94.5</v>
      </c>
      <c r="Z76" s="41">
        <f t="shared" si="27"/>
        <v>84.508320985945929</v>
      </c>
      <c r="AA76" s="41"/>
    </row>
    <row r="77" spans="1:27" x14ac:dyDescent="0.25">
      <c r="A77" s="22" t="s">
        <v>10</v>
      </c>
      <c r="B77" s="23" t="s">
        <v>11</v>
      </c>
      <c r="C77" s="23" t="s">
        <v>7</v>
      </c>
      <c r="D77" s="24">
        <v>82</v>
      </c>
      <c r="E77" s="24">
        <v>0</v>
      </c>
      <c r="F77" s="25">
        <v>80.3</v>
      </c>
      <c r="G77" s="25"/>
      <c r="H77" s="24">
        <f t="shared" si="14"/>
        <v>80.3</v>
      </c>
      <c r="I77" s="24">
        <v>0</v>
      </c>
      <c r="J77" s="24">
        <f t="shared" si="15"/>
        <v>0</v>
      </c>
      <c r="K77" s="24">
        <v>0</v>
      </c>
      <c r="L77" s="24">
        <f t="shared" si="16"/>
        <v>0</v>
      </c>
      <c r="M77" s="24">
        <f t="shared" si="17"/>
        <v>162.30000000000001</v>
      </c>
      <c r="N77" s="24">
        <f t="shared" si="18"/>
        <v>146.07000000000002</v>
      </c>
      <c r="O77" s="24"/>
      <c r="P77" s="24">
        <f t="shared" si="19"/>
        <v>146.07000000000002</v>
      </c>
      <c r="Q77" s="24">
        <f t="shared" si="20"/>
        <v>80.3</v>
      </c>
      <c r="R77" s="25">
        <v>99.3</v>
      </c>
      <c r="S77" s="24">
        <f t="shared" si="21"/>
        <v>0</v>
      </c>
      <c r="T77" s="24">
        <f t="shared" si="22"/>
        <v>0</v>
      </c>
      <c r="U77" s="24">
        <f t="shared" si="23"/>
        <v>82</v>
      </c>
      <c r="V77" s="24">
        <v>81.83</v>
      </c>
      <c r="W77" s="24">
        <f t="shared" si="24"/>
        <v>-0.17000000000000171</v>
      </c>
      <c r="X77" s="24">
        <f t="shared" si="25"/>
        <v>-0.15300000000000155</v>
      </c>
      <c r="Y77" s="24">
        <f t="shared" si="26"/>
        <v>145.91700000000003</v>
      </c>
      <c r="Z77" s="42">
        <f t="shared" si="27"/>
        <v>130.48889601382302</v>
      </c>
      <c r="AA77" s="42"/>
    </row>
    <row r="78" spans="1:27" x14ac:dyDescent="0.25">
      <c r="A78" s="18" t="s">
        <v>117</v>
      </c>
      <c r="B78" s="19" t="s">
        <v>118</v>
      </c>
      <c r="C78" s="19" t="s">
        <v>116</v>
      </c>
      <c r="D78" s="20"/>
      <c r="E78" s="20">
        <v>0</v>
      </c>
      <c r="F78" s="21">
        <v>37.799999999999997</v>
      </c>
      <c r="G78" s="21"/>
      <c r="H78" s="20">
        <f t="shared" si="14"/>
        <v>37.799999999999997</v>
      </c>
      <c r="I78" s="20">
        <v>0</v>
      </c>
      <c r="J78" s="20">
        <f t="shared" si="15"/>
        <v>0</v>
      </c>
      <c r="K78" s="20">
        <v>0</v>
      </c>
      <c r="L78" s="20">
        <f t="shared" si="16"/>
        <v>0</v>
      </c>
      <c r="M78" s="20">
        <f t="shared" si="17"/>
        <v>37.799999999999997</v>
      </c>
      <c r="N78" s="20">
        <f t="shared" si="18"/>
        <v>34.019999999999996</v>
      </c>
      <c r="O78" s="20"/>
      <c r="P78" s="20">
        <f t="shared" si="19"/>
        <v>34.019999999999996</v>
      </c>
      <c r="Q78" s="20">
        <f t="shared" si="20"/>
        <v>37.799999999999997</v>
      </c>
      <c r="R78" s="21">
        <v>42.3</v>
      </c>
      <c r="S78" s="20">
        <f t="shared" si="21"/>
        <v>0</v>
      </c>
      <c r="T78" s="20">
        <f t="shared" si="22"/>
        <v>0</v>
      </c>
      <c r="U78" s="20">
        <f t="shared" si="23"/>
        <v>0</v>
      </c>
      <c r="V78" s="20"/>
      <c r="W78" s="20">
        <f t="shared" si="24"/>
        <v>0</v>
      </c>
      <c r="X78" s="20">
        <f t="shared" si="25"/>
        <v>0</v>
      </c>
      <c r="Y78" s="20">
        <f t="shared" si="26"/>
        <v>34.019999999999996</v>
      </c>
      <c r="Z78" s="41">
        <f t="shared" si="27"/>
        <v>30.422995554940531</v>
      </c>
      <c r="AA78" s="41"/>
    </row>
    <row r="79" spans="1:27" x14ac:dyDescent="0.25">
      <c r="A79" s="52" t="s">
        <v>78</v>
      </c>
      <c r="B79" s="53" t="s">
        <v>79</v>
      </c>
      <c r="C79" s="53" t="s">
        <v>71</v>
      </c>
      <c r="D79" s="54"/>
      <c r="E79" s="54">
        <v>0</v>
      </c>
      <c r="F79" s="55">
        <v>7.9</v>
      </c>
      <c r="G79" s="55"/>
      <c r="H79" s="54">
        <f t="shared" si="14"/>
        <v>7.9</v>
      </c>
      <c r="I79" s="54">
        <v>0</v>
      </c>
      <c r="J79" s="54">
        <f t="shared" si="15"/>
        <v>0</v>
      </c>
      <c r="K79" s="54">
        <v>0</v>
      </c>
      <c r="L79" s="54">
        <f t="shared" si="16"/>
        <v>0</v>
      </c>
      <c r="M79" s="54">
        <f t="shared" si="17"/>
        <v>7.9</v>
      </c>
      <c r="N79" s="54">
        <f t="shared" si="18"/>
        <v>7.11</v>
      </c>
      <c r="O79" s="54"/>
      <c r="P79" s="54"/>
      <c r="Q79" s="54"/>
      <c r="R79" s="55"/>
      <c r="S79" s="54"/>
      <c r="T79" s="54"/>
      <c r="U79" s="54"/>
      <c r="V79" s="54"/>
      <c r="W79" s="54"/>
      <c r="X79" s="54"/>
      <c r="Y79" s="54"/>
      <c r="Z79" s="56"/>
      <c r="AA79" s="51" t="s">
        <v>366</v>
      </c>
    </row>
    <row r="80" spans="1:27" x14ac:dyDescent="0.25">
      <c r="A80" s="18" t="s">
        <v>185</v>
      </c>
      <c r="B80" s="19" t="s">
        <v>186</v>
      </c>
      <c r="C80" s="19" t="s">
        <v>184</v>
      </c>
      <c r="D80" s="20"/>
      <c r="E80" s="20">
        <v>0</v>
      </c>
      <c r="F80" s="21">
        <v>31.4</v>
      </c>
      <c r="G80" s="21"/>
      <c r="H80" s="20">
        <f t="shared" si="14"/>
        <v>31.4</v>
      </c>
      <c r="I80" s="20">
        <v>0</v>
      </c>
      <c r="J80" s="20">
        <f t="shared" si="15"/>
        <v>0</v>
      </c>
      <c r="K80" s="20">
        <v>0</v>
      </c>
      <c r="L80" s="20">
        <f t="shared" si="16"/>
        <v>0</v>
      </c>
      <c r="M80" s="20">
        <f t="shared" si="17"/>
        <v>31.4</v>
      </c>
      <c r="N80" s="20">
        <f t="shared" si="18"/>
        <v>28.259999999999998</v>
      </c>
      <c r="O80" s="20"/>
      <c r="P80" s="20">
        <f t="shared" si="19"/>
        <v>28.259999999999998</v>
      </c>
      <c r="Q80" s="20">
        <f t="shared" si="20"/>
        <v>31.4</v>
      </c>
      <c r="R80" s="21">
        <v>31.299999999999997</v>
      </c>
      <c r="S80" s="20">
        <f t="shared" si="21"/>
        <v>-0.10000000000000142</v>
      </c>
      <c r="T80" s="20">
        <f t="shared" si="22"/>
        <v>-9.0000000000001287E-2</v>
      </c>
      <c r="U80" s="20">
        <f t="shared" si="23"/>
        <v>0</v>
      </c>
      <c r="V80" s="20"/>
      <c r="W80" s="20">
        <f t="shared" si="24"/>
        <v>0</v>
      </c>
      <c r="X80" s="20">
        <f t="shared" si="25"/>
        <v>0</v>
      </c>
      <c r="Y80" s="20">
        <f t="shared" si="26"/>
        <v>28.169999999999998</v>
      </c>
      <c r="Z80" s="41">
        <f t="shared" si="27"/>
        <v>25.191528065334357</v>
      </c>
      <c r="AA80" s="41"/>
    </row>
    <row r="81" spans="1:27" x14ac:dyDescent="0.25">
      <c r="A81" s="22" t="s">
        <v>187</v>
      </c>
      <c r="B81" s="23" t="s">
        <v>188</v>
      </c>
      <c r="C81" s="23" t="s">
        <v>184</v>
      </c>
      <c r="D81" s="24">
        <v>45</v>
      </c>
      <c r="E81" s="24">
        <v>0</v>
      </c>
      <c r="F81" s="25">
        <v>5.6</v>
      </c>
      <c r="G81" s="25"/>
      <c r="H81" s="24">
        <f t="shared" si="14"/>
        <v>5.6</v>
      </c>
      <c r="I81" s="24">
        <v>0</v>
      </c>
      <c r="J81" s="24">
        <f t="shared" si="15"/>
        <v>0</v>
      </c>
      <c r="K81" s="24">
        <v>0</v>
      </c>
      <c r="L81" s="24">
        <f t="shared" si="16"/>
        <v>0</v>
      </c>
      <c r="M81" s="24">
        <f t="shared" si="17"/>
        <v>50.6</v>
      </c>
      <c r="N81" s="24">
        <f t="shared" si="18"/>
        <v>45.54</v>
      </c>
      <c r="O81" s="24"/>
      <c r="P81" s="24">
        <f t="shared" si="19"/>
        <v>45.54</v>
      </c>
      <c r="Q81" s="24">
        <f t="shared" si="20"/>
        <v>5.6</v>
      </c>
      <c r="R81" s="25">
        <v>5.6</v>
      </c>
      <c r="S81" s="24">
        <f t="shared" si="21"/>
        <v>0</v>
      </c>
      <c r="T81" s="24">
        <f t="shared" si="22"/>
        <v>0</v>
      </c>
      <c r="U81" s="24">
        <f t="shared" si="23"/>
        <v>45</v>
      </c>
      <c r="V81" s="24">
        <v>44.58</v>
      </c>
      <c r="W81" s="24">
        <f t="shared" si="24"/>
        <v>-0.42000000000000171</v>
      </c>
      <c r="X81" s="24">
        <f t="shared" si="25"/>
        <v>-0.37800000000000156</v>
      </c>
      <c r="Y81" s="24">
        <f t="shared" si="26"/>
        <v>45.161999999999999</v>
      </c>
      <c r="Z81" s="42">
        <f t="shared" si="27"/>
        <v>40.386929019759684</v>
      </c>
      <c r="AA81" s="42"/>
    </row>
    <row r="82" spans="1:27" x14ac:dyDescent="0.25">
      <c r="A82" s="18" t="s">
        <v>134</v>
      </c>
      <c r="B82" s="19" t="s">
        <v>135</v>
      </c>
      <c r="C82" s="19" t="s">
        <v>129</v>
      </c>
      <c r="D82" s="20"/>
      <c r="E82" s="20">
        <v>0</v>
      </c>
      <c r="F82" s="21">
        <v>8.3000000000000007</v>
      </c>
      <c r="G82" s="21"/>
      <c r="H82" s="20">
        <f t="shared" si="14"/>
        <v>8.3000000000000007</v>
      </c>
      <c r="I82" s="20">
        <v>0</v>
      </c>
      <c r="J82" s="20">
        <f t="shared" si="15"/>
        <v>0</v>
      </c>
      <c r="K82" s="20">
        <v>0</v>
      </c>
      <c r="L82" s="20">
        <f t="shared" si="16"/>
        <v>0</v>
      </c>
      <c r="M82" s="20">
        <f t="shared" si="17"/>
        <v>8.3000000000000007</v>
      </c>
      <c r="N82" s="20">
        <f t="shared" si="18"/>
        <v>7.4700000000000006</v>
      </c>
      <c r="O82" s="20"/>
      <c r="P82" s="20">
        <f t="shared" si="19"/>
        <v>7.4700000000000006</v>
      </c>
      <c r="Q82" s="20">
        <f t="shared" si="20"/>
        <v>8.3000000000000007</v>
      </c>
      <c r="R82" s="21">
        <v>11.4</v>
      </c>
      <c r="S82" s="20">
        <f t="shared" si="21"/>
        <v>0</v>
      </c>
      <c r="T82" s="20">
        <f t="shared" si="22"/>
        <v>0</v>
      </c>
      <c r="U82" s="20">
        <f t="shared" si="23"/>
        <v>0</v>
      </c>
      <c r="V82" s="20"/>
      <c r="W82" s="20">
        <f t="shared" si="24"/>
        <v>0</v>
      </c>
      <c r="X82" s="20">
        <f t="shared" si="25"/>
        <v>0</v>
      </c>
      <c r="Y82" s="20">
        <f t="shared" si="26"/>
        <v>7.4700000000000006</v>
      </c>
      <c r="Z82" s="41">
        <f t="shared" si="27"/>
        <v>6.6801815636509652</v>
      </c>
      <c r="AA82" s="41"/>
    </row>
    <row r="83" spans="1:27" x14ac:dyDescent="0.25">
      <c r="A83" s="22" t="s">
        <v>49</v>
      </c>
      <c r="B83" s="23" t="s">
        <v>50</v>
      </c>
      <c r="C83" s="23" t="s">
        <v>42</v>
      </c>
      <c r="D83" s="24">
        <v>866</v>
      </c>
      <c r="E83" s="24">
        <v>152</v>
      </c>
      <c r="F83" s="25">
        <v>200</v>
      </c>
      <c r="G83" s="25"/>
      <c r="H83" s="24">
        <f t="shared" si="14"/>
        <v>200</v>
      </c>
      <c r="I83" s="24">
        <v>165.5</v>
      </c>
      <c r="J83" s="24">
        <f t="shared" si="15"/>
        <v>91.025000000000006</v>
      </c>
      <c r="K83" s="24">
        <v>0</v>
      </c>
      <c r="L83" s="24">
        <f t="shared" si="16"/>
        <v>0</v>
      </c>
      <c r="M83" s="24">
        <f t="shared" si="17"/>
        <v>1309.0250000000001</v>
      </c>
      <c r="N83" s="24">
        <f t="shared" si="18"/>
        <v>1178.1225000000002</v>
      </c>
      <c r="O83" s="24"/>
      <c r="P83" s="24">
        <f t="shared" si="19"/>
        <v>1178.1225000000002</v>
      </c>
      <c r="Q83" s="24">
        <f t="shared" si="20"/>
        <v>200</v>
      </c>
      <c r="R83" s="25">
        <v>170.19999999999996</v>
      </c>
      <c r="S83" s="24">
        <f t="shared" si="21"/>
        <v>-29.80000000000004</v>
      </c>
      <c r="T83" s="24">
        <f t="shared" si="22"/>
        <v>-26.820000000000036</v>
      </c>
      <c r="U83" s="24">
        <f t="shared" si="23"/>
        <v>866</v>
      </c>
      <c r="V83" s="24">
        <v>868.75</v>
      </c>
      <c r="W83" s="24">
        <f t="shared" si="24"/>
        <v>0</v>
      </c>
      <c r="X83" s="24">
        <f t="shared" si="25"/>
        <v>0</v>
      </c>
      <c r="Y83" s="24">
        <f t="shared" si="26"/>
        <v>1151.3025000000002</v>
      </c>
      <c r="Z83" s="42">
        <f t="shared" si="27"/>
        <v>1029.5729229833021</v>
      </c>
      <c r="AA83" s="42"/>
    </row>
    <row r="84" spans="1:27" x14ac:dyDescent="0.25">
      <c r="A84" s="18" t="s">
        <v>324</v>
      </c>
      <c r="B84" s="19" t="s">
        <v>325</v>
      </c>
      <c r="C84" s="19" t="s">
        <v>326</v>
      </c>
      <c r="D84" s="20">
        <v>1655</v>
      </c>
      <c r="E84" s="20">
        <v>86</v>
      </c>
      <c r="F84" s="21">
        <v>101</v>
      </c>
      <c r="G84" s="21"/>
      <c r="H84" s="20">
        <f t="shared" si="14"/>
        <v>101</v>
      </c>
      <c r="I84" s="20">
        <v>190</v>
      </c>
      <c r="J84" s="20">
        <f t="shared" si="15"/>
        <v>104.50000000000001</v>
      </c>
      <c r="K84" s="20">
        <v>0</v>
      </c>
      <c r="L84" s="20">
        <f t="shared" si="16"/>
        <v>0</v>
      </c>
      <c r="M84" s="20">
        <f t="shared" si="17"/>
        <v>1946.5</v>
      </c>
      <c r="N84" s="20">
        <f t="shared" si="18"/>
        <v>1751.8500000000001</v>
      </c>
      <c r="O84" s="20"/>
      <c r="P84" s="20">
        <f t="shared" si="19"/>
        <v>1751.8500000000001</v>
      </c>
      <c r="Q84" s="20">
        <f t="shared" si="20"/>
        <v>101</v>
      </c>
      <c r="R84" s="21">
        <v>26.6</v>
      </c>
      <c r="S84" s="20">
        <f t="shared" si="21"/>
        <v>-74.400000000000006</v>
      </c>
      <c r="T84" s="20">
        <f t="shared" si="22"/>
        <v>-66.960000000000008</v>
      </c>
      <c r="U84" s="20">
        <f t="shared" si="23"/>
        <v>1655</v>
      </c>
      <c r="V84" s="20">
        <v>1651.83</v>
      </c>
      <c r="W84" s="20">
        <f t="shared" si="24"/>
        <v>-3.1700000000000728</v>
      </c>
      <c r="X84" s="20">
        <f t="shared" si="25"/>
        <v>-2.8530000000000655</v>
      </c>
      <c r="Y84" s="20">
        <f t="shared" si="26"/>
        <v>1682.037</v>
      </c>
      <c r="Z84" s="41">
        <f t="shared" si="27"/>
        <v>1504.1917746691804</v>
      </c>
      <c r="AA84" s="41"/>
    </row>
    <row r="85" spans="1:27" x14ac:dyDescent="0.25">
      <c r="A85" s="22" t="s">
        <v>275</v>
      </c>
      <c r="B85" s="23" t="s">
        <v>276</v>
      </c>
      <c r="C85" s="23" t="s">
        <v>206</v>
      </c>
      <c r="D85" s="24">
        <v>2410</v>
      </c>
      <c r="E85" s="24">
        <v>166.5</v>
      </c>
      <c r="F85" s="25">
        <v>191.6</v>
      </c>
      <c r="G85" s="25">
        <v>8.4</v>
      </c>
      <c r="H85" s="24">
        <f t="shared" si="14"/>
        <v>183.2</v>
      </c>
      <c r="I85" s="24">
        <v>310</v>
      </c>
      <c r="J85" s="24">
        <f t="shared" si="15"/>
        <v>170.5</v>
      </c>
      <c r="K85" s="24">
        <v>0</v>
      </c>
      <c r="L85" s="24">
        <f t="shared" si="16"/>
        <v>0</v>
      </c>
      <c r="M85" s="24">
        <f t="shared" si="17"/>
        <v>2930.2</v>
      </c>
      <c r="N85" s="24">
        <f t="shared" si="18"/>
        <v>2637.18</v>
      </c>
      <c r="O85" s="24"/>
      <c r="P85" s="24">
        <f t="shared" si="19"/>
        <v>2637.18</v>
      </c>
      <c r="Q85" s="24">
        <f t="shared" si="20"/>
        <v>183.2</v>
      </c>
      <c r="R85" s="25">
        <v>198.5</v>
      </c>
      <c r="S85" s="24">
        <f t="shared" si="21"/>
        <v>0</v>
      </c>
      <c r="T85" s="24">
        <f t="shared" si="22"/>
        <v>0</v>
      </c>
      <c r="U85" s="24">
        <f t="shared" si="23"/>
        <v>2410</v>
      </c>
      <c r="V85" s="24">
        <v>2363.08</v>
      </c>
      <c r="W85" s="24">
        <f t="shared" si="24"/>
        <v>-46.920000000000073</v>
      </c>
      <c r="X85" s="24">
        <f t="shared" si="25"/>
        <v>-42.228000000000065</v>
      </c>
      <c r="Y85" s="24">
        <f t="shared" si="26"/>
        <v>2594.9519999999998</v>
      </c>
      <c r="Z85" s="42">
        <f t="shared" si="27"/>
        <v>2320.5823974510304</v>
      </c>
      <c r="AA85" s="42"/>
    </row>
    <row r="86" spans="1:27" x14ac:dyDescent="0.25">
      <c r="A86" s="18" t="s">
        <v>193</v>
      </c>
      <c r="B86" s="19" t="s">
        <v>194</v>
      </c>
      <c r="C86" s="19" t="s">
        <v>195</v>
      </c>
      <c r="D86" s="20">
        <v>3898</v>
      </c>
      <c r="E86" s="20">
        <v>235.5</v>
      </c>
      <c r="F86" s="21">
        <v>486</v>
      </c>
      <c r="G86" s="21"/>
      <c r="H86" s="20">
        <f t="shared" si="14"/>
        <v>486</v>
      </c>
      <c r="I86" s="20">
        <v>790</v>
      </c>
      <c r="J86" s="20">
        <f t="shared" si="15"/>
        <v>434.50000000000006</v>
      </c>
      <c r="K86" s="20">
        <v>0</v>
      </c>
      <c r="L86" s="20">
        <f t="shared" si="16"/>
        <v>0</v>
      </c>
      <c r="M86" s="20">
        <f t="shared" si="17"/>
        <v>5054</v>
      </c>
      <c r="N86" s="20">
        <f t="shared" si="18"/>
        <v>4548.6000000000004</v>
      </c>
      <c r="O86" s="20"/>
      <c r="P86" s="20">
        <f t="shared" si="19"/>
        <v>4548.6000000000004</v>
      </c>
      <c r="Q86" s="20">
        <f t="shared" si="20"/>
        <v>486</v>
      </c>
      <c r="R86" s="21">
        <v>581.90000000000009</v>
      </c>
      <c r="S86" s="20">
        <f t="shared" si="21"/>
        <v>0</v>
      </c>
      <c r="T86" s="20">
        <f t="shared" si="22"/>
        <v>0</v>
      </c>
      <c r="U86" s="20">
        <f t="shared" si="23"/>
        <v>3898</v>
      </c>
      <c r="V86" s="20">
        <v>3897.5</v>
      </c>
      <c r="W86" s="20">
        <f t="shared" si="24"/>
        <v>-0.5</v>
      </c>
      <c r="X86" s="20">
        <f t="shared" si="25"/>
        <v>-0.45</v>
      </c>
      <c r="Y86" s="20">
        <f t="shared" si="26"/>
        <v>4548.1500000000005</v>
      </c>
      <c r="Z86" s="41">
        <f t="shared" si="27"/>
        <v>4067.2647628807413</v>
      </c>
      <c r="AA86" s="41"/>
    </row>
    <row r="87" spans="1:27" x14ac:dyDescent="0.25">
      <c r="A87" s="22" t="s">
        <v>327</v>
      </c>
      <c r="B87" s="23" t="s">
        <v>328</v>
      </c>
      <c r="C87" s="23" t="s">
        <v>326</v>
      </c>
      <c r="D87" s="24"/>
      <c r="E87" s="24">
        <v>0</v>
      </c>
      <c r="F87" s="25">
        <v>32.4</v>
      </c>
      <c r="G87" s="25"/>
      <c r="H87" s="24">
        <f t="shared" si="14"/>
        <v>32.4</v>
      </c>
      <c r="I87" s="24">
        <v>0</v>
      </c>
      <c r="J87" s="24">
        <f t="shared" si="15"/>
        <v>0</v>
      </c>
      <c r="K87" s="24">
        <v>0</v>
      </c>
      <c r="L87" s="24">
        <f t="shared" si="16"/>
        <v>0</v>
      </c>
      <c r="M87" s="24">
        <f t="shared" si="17"/>
        <v>32.4</v>
      </c>
      <c r="N87" s="24">
        <f t="shared" si="18"/>
        <v>29.16</v>
      </c>
      <c r="O87" s="24"/>
      <c r="P87" s="24">
        <f t="shared" si="19"/>
        <v>29.16</v>
      </c>
      <c r="Q87" s="24">
        <f t="shared" si="20"/>
        <v>32.4</v>
      </c>
      <c r="R87" s="25">
        <v>44.4</v>
      </c>
      <c r="S87" s="24">
        <f t="shared" si="21"/>
        <v>0</v>
      </c>
      <c r="T87" s="24">
        <f t="shared" si="22"/>
        <v>0</v>
      </c>
      <c r="U87" s="24">
        <f t="shared" si="23"/>
        <v>0</v>
      </c>
      <c r="V87" s="24"/>
      <c r="W87" s="24">
        <f t="shared" si="24"/>
        <v>0</v>
      </c>
      <c r="X87" s="24">
        <f t="shared" si="25"/>
        <v>0</v>
      </c>
      <c r="Y87" s="24">
        <f t="shared" si="26"/>
        <v>29.16</v>
      </c>
      <c r="Z87" s="42">
        <f t="shared" si="27"/>
        <v>26.076853332806174</v>
      </c>
      <c r="AA87" s="42"/>
    </row>
    <row r="88" spans="1:27" x14ac:dyDescent="0.25">
      <c r="A88" s="18" t="s">
        <v>277</v>
      </c>
      <c r="B88" s="19" t="s">
        <v>278</v>
      </c>
      <c r="C88" s="19" t="s">
        <v>206</v>
      </c>
      <c r="D88" s="20">
        <v>210</v>
      </c>
      <c r="E88" s="20">
        <v>0</v>
      </c>
      <c r="F88" s="21">
        <v>22.4</v>
      </c>
      <c r="G88" s="21"/>
      <c r="H88" s="20">
        <f t="shared" si="14"/>
        <v>22.4</v>
      </c>
      <c r="I88" s="20">
        <v>0</v>
      </c>
      <c r="J88" s="20">
        <f t="shared" si="15"/>
        <v>0</v>
      </c>
      <c r="K88" s="20">
        <v>0</v>
      </c>
      <c r="L88" s="20">
        <f t="shared" si="16"/>
        <v>0</v>
      </c>
      <c r="M88" s="20">
        <f t="shared" si="17"/>
        <v>232.4</v>
      </c>
      <c r="N88" s="20">
        <f t="shared" si="18"/>
        <v>209.16</v>
      </c>
      <c r="O88" s="20"/>
      <c r="P88" s="20">
        <f t="shared" si="19"/>
        <v>209.16</v>
      </c>
      <c r="Q88" s="20">
        <f t="shared" si="20"/>
        <v>22.4</v>
      </c>
      <c r="R88" s="21">
        <v>39.5</v>
      </c>
      <c r="S88" s="20">
        <f t="shared" si="21"/>
        <v>0</v>
      </c>
      <c r="T88" s="20">
        <f t="shared" si="22"/>
        <v>0</v>
      </c>
      <c r="U88" s="20">
        <f t="shared" si="23"/>
        <v>210</v>
      </c>
      <c r="V88" s="20">
        <v>210.42</v>
      </c>
      <c r="W88" s="20">
        <f t="shared" si="24"/>
        <v>0</v>
      </c>
      <c r="X88" s="20">
        <f t="shared" si="25"/>
        <v>0</v>
      </c>
      <c r="Y88" s="20">
        <f t="shared" si="26"/>
        <v>209.16</v>
      </c>
      <c r="Z88" s="41">
        <f t="shared" si="27"/>
        <v>187.04508378222698</v>
      </c>
      <c r="AA88" s="41"/>
    </row>
    <row r="89" spans="1:27" x14ac:dyDescent="0.25">
      <c r="A89" s="22" t="s">
        <v>279</v>
      </c>
      <c r="B89" s="23" t="s">
        <v>280</v>
      </c>
      <c r="C89" s="23" t="s">
        <v>206</v>
      </c>
      <c r="D89" s="24"/>
      <c r="E89" s="24">
        <v>0</v>
      </c>
      <c r="F89" s="25">
        <v>23.4</v>
      </c>
      <c r="G89" s="25"/>
      <c r="H89" s="24">
        <f t="shared" si="14"/>
        <v>23.4</v>
      </c>
      <c r="I89" s="24">
        <v>127.5</v>
      </c>
      <c r="J89" s="24">
        <f t="shared" si="15"/>
        <v>70.125</v>
      </c>
      <c r="K89" s="24">
        <v>0</v>
      </c>
      <c r="L89" s="24">
        <f t="shared" si="16"/>
        <v>0</v>
      </c>
      <c r="M89" s="24">
        <f t="shared" si="17"/>
        <v>93.525000000000006</v>
      </c>
      <c r="N89" s="24">
        <f t="shared" si="18"/>
        <v>84.172500000000014</v>
      </c>
      <c r="O89" s="24"/>
      <c r="P89" s="24">
        <f t="shared" si="19"/>
        <v>84.172500000000014</v>
      </c>
      <c r="Q89" s="24">
        <f t="shared" si="20"/>
        <v>23.4</v>
      </c>
      <c r="R89" s="25">
        <v>15.3</v>
      </c>
      <c r="S89" s="24">
        <f t="shared" si="21"/>
        <v>-8.0999999999999979</v>
      </c>
      <c r="T89" s="24">
        <f t="shared" si="22"/>
        <v>-7.2899999999999983</v>
      </c>
      <c r="U89" s="24">
        <f t="shared" si="23"/>
        <v>0</v>
      </c>
      <c r="V89" s="24"/>
      <c r="W89" s="24">
        <f t="shared" si="24"/>
        <v>0</v>
      </c>
      <c r="X89" s="24">
        <f t="shared" si="25"/>
        <v>0</v>
      </c>
      <c r="Y89" s="24">
        <f t="shared" si="26"/>
        <v>76.882500000000022</v>
      </c>
      <c r="Z89" s="42">
        <f t="shared" si="27"/>
        <v>68.753555430708886</v>
      </c>
      <c r="AA89" s="42"/>
    </row>
    <row r="90" spans="1:27" x14ac:dyDescent="0.25">
      <c r="A90" s="18" t="s">
        <v>281</v>
      </c>
      <c r="B90" s="19" t="s">
        <v>282</v>
      </c>
      <c r="C90" s="19" t="s">
        <v>206</v>
      </c>
      <c r="D90" s="20">
        <v>102</v>
      </c>
      <c r="E90" s="20">
        <v>591.5</v>
      </c>
      <c r="F90" s="21">
        <v>371.3</v>
      </c>
      <c r="G90" s="21"/>
      <c r="H90" s="20">
        <f t="shared" si="14"/>
        <v>371.3</v>
      </c>
      <c r="I90" s="20">
        <v>86.5</v>
      </c>
      <c r="J90" s="20">
        <f t="shared" si="15"/>
        <v>47.575000000000003</v>
      </c>
      <c r="K90" s="20">
        <v>0</v>
      </c>
      <c r="L90" s="20">
        <f t="shared" si="16"/>
        <v>0</v>
      </c>
      <c r="M90" s="20">
        <f t="shared" si="17"/>
        <v>1112.375</v>
      </c>
      <c r="N90" s="20">
        <f t="shared" si="18"/>
        <v>1001.1375</v>
      </c>
      <c r="O90" s="20"/>
      <c r="P90" s="20">
        <f t="shared" si="19"/>
        <v>1001.1375</v>
      </c>
      <c r="Q90" s="20">
        <f t="shared" si="20"/>
        <v>371.3</v>
      </c>
      <c r="R90" s="21">
        <v>408.9</v>
      </c>
      <c r="S90" s="20">
        <f t="shared" si="21"/>
        <v>0</v>
      </c>
      <c r="T90" s="20">
        <f t="shared" si="22"/>
        <v>0</v>
      </c>
      <c r="U90" s="20">
        <f t="shared" si="23"/>
        <v>102</v>
      </c>
      <c r="V90" s="20">
        <v>101.75</v>
      </c>
      <c r="W90" s="20">
        <f t="shared" si="24"/>
        <v>-0.25</v>
      </c>
      <c r="X90" s="20">
        <f t="shared" si="25"/>
        <v>-0.22500000000000001</v>
      </c>
      <c r="Y90" s="20">
        <f t="shared" si="26"/>
        <v>1000.9125</v>
      </c>
      <c r="Z90" s="41">
        <f t="shared" si="27"/>
        <v>895.08396644281072</v>
      </c>
      <c r="AA90" s="41"/>
    </row>
    <row r="91" spans="1:27" x14ac:dyDescent="0.25">
      <c r="A91" s="22" t="s">
        <v>147</v>
      </c>
      <c r="B91" s="23" t="s">
        <v>148</v>
      </c>
      <c r="C91" s="23" t="s">
        <v>140</v>
      </c>
      <c r="D91" s="24">
        <v>143</v>
      </c>
      <c r="E91" s="24">
        <v>0</v>
      </c>
      <c r="F91" s="25">
        <v>36.299999999999997</v>
      </c>
      <c r="G91" s="25"/>
      <c r="H91" s="24">
        <f t="shared" si="14"/>
        <v>36.299999999999997</v>
      </c>
      <c r="I91" s="24">
        <v>0</v>
      </c>
      <c r="J91" s="24">
        <f t="shared" si="15"/>
        <v>0</v>
      </c>
      <c r="K91" s="24">
        <v>0</v>
      </c>
      <c r="L91" s="24">
        <f t="shared" si="16"/>
        <v>0</v>
      </c>
      <c r="M91" s="24">
        <f t="shared" si="17"/>
        <v>179.3</v>
      </c>
      <c r="N91" s="24">
        <f t="shared" si="18"/>
        <v>161.37</v>
      </c>
      <c r="O91" s="24"/>
      <c r="P91" s="24">
        <f t="shared" si="19"/>
        <v>161.37</v>
      </c>
      <c r="Q91" s="24">
        <f t="shared" si="20"/>
        <v>36.299999999999997</v>
      </c>
      <c r="R91" s="25">
        <v>47.1</v>
      </c>
      <c r="S91" s="24">
        <f t="shared" si="21"/>
        <v>0</v>
      </c>
      <c r="T91" s="24">
        <f t="shared" si="22"/>
        <v>0</v>
      </c>
      <c r="U91" s="24">
        <f t="shared" si="23"/>
        <v>143</v>
      </c>
      <c r="V91" s="24">
        <v>142.66999999999999</v>
      </c>
      <c r="W91" s="24">
        <f t="shared" si="24"/>
        <v>-0.33000000000001251</v>
      </c>
      <c r="X91" s="24">
        <f t="shared" si="25"/>
        <v>-0.29700000000001125</v>
      </c>
      <c r="Y91" s="24">
        <f t="shared" si="26"/>
        <v>161.07299999999998</v>
      </c>
      <c r="Z91" s="42">
        <f t="shared" si="27"/>
        <v>144.0424210176642</v>
      </c>
      <c r="AA91" s="42"/>
    </row>
    <row r="92" spans="1:27" x14ac:dyDescent="0.25">
      <c r="A92" s="52" t="s">
        <v>329</v>
      </c>
      <c r="B92" s="53" t="s">
        <v>330</v>
      </c>
      <c r="C92" s="53" t="s">
        <v>326</v>
      </c>
      <c r="D92" s="54"/>
      <c r="E92" s="54">
        <v>0</v>
      </c>
      <c r="F92" s="55">
        <v>0</v>
      </c>
      <c r="G92" s="55"/>
      <c r="H92" s="54">
        <f t="shared" si="14"/>
        <v>0</v>
      </c>
      <c r="I92" s="54">
        <v>0</v>
      </c>
      <c r="J92" s="54">
        <f t="shared" si="15"/>
        <v>0</v>
      </c>
      <c r="K92" s="54">
        <v>944</v>
      </c>
      <c r="L92" s="54">
        <f t="shared" si="16"/>
        <v>4.9684210526315793</v>
      </c>
      <c r="M92" s="54">
        <f t="shared" si="17"/>
        <v>4.9684210526315793</v>
      </c>
      <c r="N92" s="54">
        <f t="shared" si="18"/>
        <v>4.4715789473684211</v>
      </c>
      <c r="O92" s="54"/>
      <c r="P92" s="54"/>
      <c r="Q92" s="54"/>
      <c r="R92" s="55"/>
      <c r="S92" s="54"/>
      <c r="T92" s="54"/>
      <c r="U92" s="54"/>
      <c r="V92" s="54"/>
      <c r="W92" s="54"/>
      <c r="X92" s="54"/>
      <c r="Y92" s="54"/>
      <c r="Z92" s="56"/>
      <c r="AA92" s="51" t="s">
        <v>366</v>
      </c>
    </row>
    <row r="93" spans="1:27" x14ac:dyDescent="0.25">
      <c r="A93" s="52" t="s">
        <v>98</v>
      </c>
      <c r="B93" s="53" t="s">
        <v>99</v>
      </c>
      <c r="C93" s="53" t="s">
        <v>95</v>
      </c>
      <c r="D93" s="54"/>
      <c r="E93" s="54">
        <v>0</v>
      </c>
      <c r="F93" s="55">
        <v>0</v>
      </c>
      <c r="G93" s="55"/>
      <c r="H93" s="54">
        <f t="shared" si="14"/>
        <v>0</v>
      </c>
      <c r="I93" s="54">
        <v>0</v>
      </c>
      <c r="J93" s="54">
        <f t="shared" si="15"/>
        <v>0</v>
      </c>
      <c r="K93" s="54">
        <v>572</v>
      </c>
      <c r="L93" s="54">
        <f t="shared" si="16"/>
        <v>3.0105263157894737</v>
      </c>
      <c r="M93" s="54">
        <f t="shared" si="17"/>
        <v>3.0105263157894737</v>
      </c>
      <c r="N93" s="54">
        <f t="shared" si="18"/>
        <v>2.7094736842105265</v>
      </c>
      <c r="O93" s="54"/>
      <c r="P93" s="54"/>
      <c r="Q93" s="54"/>
      <c r="R93" s="55"/>
      <c r="S93" s="54"/>
      <c r="T93" s="54"/>
      <c r="U93" s="54"/>
      <c r="V93" s="54"/>
      <c r="W93" s="54"/>
      <c r="X93" s="54"/>
      <c r="Y93" s="54"/>
      <c r="Z93" s="56"/>
      <c r="AA93" s="51" t="s">
        <v>366</v>
      </c>
    </row>
    <row r="94" spans="1:27" x14ac:dyDescent="0.25">
      <c r="A94" s="52" t="s">
        <v>283</v>
      </c>
      <c r="B94" s="53" t="s">
        <v>284</v>
      </c>
      <c r="C94" s="53" t="s">
        <v>206</v>
      </c>
      <c r="D94" s="54"/>
      <c r="E94" s="54">
        <v>0</v>
      </c>
      <c r="F94" s="55">
        <v>0</v>
      </c>
      <c r="G94" s="55"/>
      <c r="H94" s="54">
        <f t="shared" si="14"/>
        <v>0</v>
      </c>
      <c r="I94" s="54">
        <v>0</v>
      </c>
      <c r="J94" s="54">
        <f t="shared" si="15"/>
        <v>0</v>
      </c>
      <c r="K94" s="54">
        <v>11165</v>
      </c>
      <c r="L94" s="54">
        <f t="shared" si="16"/>
        <v>58.763157894736842</v>
      </c>
      <c r="M94" s="54">
        <f t="shared" si="17"/>
        <v>58.763157894736842</v>
      </c>
      <c r="N94" s="54">
        <f t="shared" si="18"/>
        <v>52.886842105263156</v>
      </c>
      <c r="O94" s="54"/>
      <c r="P94" s="54"/>
      <c r="Q94" s="54"/>
      <c r="R94" s="55"/>
      <c r="S94" s="54"/>
      <c r="T94" s="54"/>
      <c r="U94" s="54"/>
      <c r="V94" s="54"/>
      <c r="W94" s="54"/>
      <c r="X94" s="54"/>
      <c r="Y94" s="54"/>
      <c r="Z94" s="56"/>
      <c r="AA94" s="51" t="s">
        <v>366</v>
      </c>
    </row>
    <row r="95" spans="1:27" x14ac:dyDescent="0.25">
      <c r="A95" s="52" t="s">
        <v>285</v>
      </c>
      <c r="B95" s="53" t="s">
        <v>286</v>
      </c>
      <c r="C95" s="53" t="s">
        <v>206</v>
      </c>
      <c r="D95" s="54"/>
      <c r="E95" s="54">
        <v>0</v>
      </c>
      <c r="F95" s="55">
        <v>36.299999999999997</v>
      </c>
      <c r="G95" s="55"/>
      <c r="H95" s="54">
        <f t="shared" si="14"/>
        <v>36.299999999999997</v>
      </c>
      <c r="I95" s="54">
        <v>0</v>
      </c>
      <c r="J95" s="54">
        <f t="shared" si="15"/>
        <v>0</v>
      </c>
      <c r="K95" s="54">
        <v>0</v>
      </c>
      <c r="L95" s="54">
        <f t="shared" si="16"/>
        <v>0</v>
      </c>
      <c r="M95" s="54">
        <f t="shared" si="17"/>
        <v>36.299999999999997</v>
      </c>
      <c r="N95" s="54">
        <f t="shared" si="18"/>
        <v>32.67</v>
      </c>
      <c r="O95" s="54"/>
      <c r="P95" s="54"/>
      <c r="Q95" s="54"/>
      <c r="R95" s="55"/>
      <c r="S95" s="54"/>
      <c r="T95" s="54"/>
      <c r="U95" s="54"/>
      <c r="V95" s="54"/>
      <c r="W95" s="54"/>
      <c r="X95" s="54"/>
      <c r="Y95" s="54"/>
      <c r="Z95" s="56"/>
      <c r="AA95" s="51" t="s">
        <v>366</v>
      </c>
    </row>
    <row r="96" spans="1:27" x14ac:dyDescent="0.25">
      <c r="A96" s="18" t="s">
        <v>119</v>
      </c>
      <c r="B96" s="19" t="s">
        <v>120</v>
      </c>
      <c r="C96" s="19" t="s">
        <v>116</v>
      </c>
      <c r="D96" s="20">
        <v>1115</v>
      </c>
      <c r="E96" s="20">
        <v>141.5</v>
      </c>
      <c r="F96" s="21">
        <v>65</v>
      </c>
      <c r="G96" s="21"/>
      <c r="H96" s="20">
        <f t="shared" si="14"/>
        <v>65</v>
      </c>
      <c r="I96" s="20">
        <v>183.5</v>
      </c>
      <c r="J96" s="20">
        <f t="shared" si="15"/>
        <v>100.92500000000001</v>
      </c>
      <c r="K96" s="20">
        <v>0</v>
      </c>
      <c r="L96" s="20">
        <f t="shared" si="16"/>
        <v>0</v>
      </c>
      <c r="M96" s="20">
        <f t="shared" si="17"/>
        <v>1422.425</v>
      </c>
      <c r="N96" s="20">
        <f t="shared" si="18"/>
        <v>1280.1824999999999</v>
      </c>
      <c r="O96" s="20"/>
      <c r="P96" s="20">
        <f t="shared" si="19"/>
        <v>1280.1824999999999</v>
      </c>
      <c r="Q96" s="20">
        <f t="shared" si="20"/>
        <v>65</v>
      </c>
      <c r="R96" s="21">
        <v>62.400000000000006</v>
      </c>
      <c r="S96" s="20">
        <f t="shared" si="21"/>
        <v>-2.5999999999999943</v>
      </c>
      <c r="T96" s="20">
        <f t="shared" si="22"/>
        <v>-2.339999999999995</v>
      </c>
      <c r="U96" s="20">
        <f t="shared" si="23"/>
        <v>1115</v>
      </c>
      <c r="V96" s="20">
        <v>1093.5</v>
      </c>
      <c r="W96" s="20">
        <f t="shared" si="24"/>
        <v>-21.5</v>
      </c>
      <c r="X96" s="20">
        <f t="shared" si="25"/>
        <v>-19.350000000000001</v>
      </c>
      <c r="Y96" s="20">
        <f t="shared" si="26"/>
        <v>1258.4925000000001</v>
      </c>
      <c r="Z96" s="41">
        <f t="shared" si="27"/>
        <v>1125.429504215932</v>
      </c>
      <c r="AA96" s="41"/>
    </row>
    <row r="97" spans="1:27" x14ac:dyDescent="0.25">
      <c r="A97" s="22" t="s">
        <v>149</v>
      </c>
      <c r="B97" s="23" t="s">
        <v>150</v>
      </c>
      <c r="C97" s="23" t="s">
        <v>140</v>
      </c>
      <c r="D97" s="24">
        <v>40</v>
      </c>
      <c r="E97" s="24">
        <v>56</v>
      </c>
      <c r="F97" s="25">
        <v>250.4</v>
      </c>
      <c r="G97" s="25"/>
      <c r="H97" s="24">
        <f t="shared" si="14"/>
        <v>250.4</v>
      </c>
      <c r="I97" s="24">
        <v>0</v>
      </c>
      <c r="J97" s="24">
        <f t="shared" si="15"/>
        <v>0</v>
      </c>
      <c r="K97" s="24">
        <v>0</v>
      </c>
      <c r="L97" s="24">
        <f t="shared" si="16"/>
        <v>0</v>
      </c>
      <c r="M97" s="24">
        <f t="shared" si="17"/>
        <v>346.4</v>
      </c>
      <c r="N97" s="24">
        <f t="shared" si="18"/>
        <v>311.76</v>
      </c>
      <c r="O97" s="24"/>
      <c r="P97" s="24">
        <f t="shared" si="19"/>
        <v>311.76</v>
      </c>
      <c r="Q97" s="24">
        <f t="shared" si="20"/>
        <v>250.4</v>
      </c>
      <c r="R97" s="25">
        <v>260.20000000000005</v>
      </c>
      <c r="S97" s="24">
        <f t="shared" si="21"/>
        <v>0</v>
      </c>
      <c r="T97" s="24">
        <f t="shared" si="22"/>
        <v>0</v>
      </c>
      <c r="U97" s="24">
        <f t="shared" si="23"/>
        <v>40</v>
      </c>
      <c r="V97" s="24">
        <v>40.33</v>
      </c>
      <c r="W97" s="24">
        <f t="shared" si="24"/>
        <v>0</v>
      </c>
      <c r="X97" s="24">
        <f t="shared" si="25"/>
        <v>0</v>
      </c>
      <c r="Y97" s="24">
        <f t="shared" si="26"/>
        <v>311.76</v>
      </c>
      <c r="Z97" s="42">
        <f t="shared" si="27"/>
        <v>278.79697513839687</v>
      </c>
      <c r="AA97" s="42"/>
    </row>
    <row r="98" spans="1:27" x14ac:dyDescent="0.25">
      <c r="A98" s="18" t="s">
        <v>151</v>
      </c>
      <c r="B98" s="19" t="s">
        <v>152</v>
      </c>
      <c r="C98" s="19" t="s">
        <v>140</v>
      </c>
      <c r="D98" s="20">
        <v>42</v>
      </c>
      <c r="E98" s="20">
        <v>0</v>
      </c>
      <c r="F98" s="21">
        <v>9.5</v>
      </c>
      <c r="G98" s="21"/>
      <c r="H98" s="20">
        <f t="shared" si="14"/>
        <v>9.5</v>
      </c>
      <c r="I98" s="20">
        <v>0</v>
      </c>
      <c r="J98" s="20">
        <f t="shared" si="15"/>
        <v>0</v>
      </c>
      <c r="K98" s="20">
        <v>0</v>
      </c>
      <c r="L98" s="20">
        <f t="shared" si="16"/>
        <v>0</v>
      </c>
      <c r="M98" s="20">
        <f t="shared" si="17"/>
        <v>51.5</v>
      </c>
      <c r="N98" s="20">
        <f t="shared" si="18"/>
        <v>46.35</v>
      </c>
      <c r="O98" s="20"/>
      <c r="P98" s="20">
        <f t="shared" si="19"/>
        <v>46.35</v>
      </c>
      <c r="Q98" s="20">
        <f t="shared" si="20"/>
        <v>9.5</v>
      </c>
      <c r="R98" s="21">
        <v>13.1</v>
      </c>
      <c r="S98" s="20">
        <f t="shared" si="21"/>
        <v>0</v>
      </c>
      <c r="T98" s="20">
        <f t="shared" si="22"/>
        <v>0</v>
      </c>
      <c r="U98" s="20">
        <f t="shared" si="23"/>
        <v>42</v>
      </c>
      <c r="V98" s="20">
        <v>40.67</v>
      </c>
      <c r="W98" s="20">
        <f t="shared" si="24"/>
        <v>-1.3299999999999983</v>
      </c>
      <c r="X98" s="20">
        <f t="shared" si="25"/>
        <v>-1.1969999999999985</v>
      </c>
      <c r="Y98" s="20">
        <f t="shared" si="26"/>
        <v>45.153000000000006</v>
      </c>
      <c r="Z98" s="41">
        <f t="shared" si="27"/>
        <v>40.378880608237218</v>
      </c>
      <c r="AA98" s="41"/>
    </row>
    <row r="99" spans="1:27" x14ac:dyDescent="0.25">
      <c r="A99" s="22" t="s">
        <v>153</v>
      </c>
      <c r="B99" s="23" t="s">
        <v>154</v>
      </c>
      <c r="C99" s="23" t="s">
        <v>140</v>
      </c>
      <c r="D99" s="24">
        <v>6611</v>
      </c>
      <c r="E99" s="24">
        <v>262</v>
      </c>
      <c r="F99" s="25">
        <v>333.3</v>
      </c>
      <c r="G99" s="25"/>
      <c r="H99" s="24">
        <f t="shared" si="14"/>
        <v>333.3</v>
      </c>
      <c r="I99" s="24">
        <v>801.5</v>
      </c>
      <c r="J99" s="24">
        <f t="shared" si="15"/>
        <v>440.82500000000005</v>
      </c>
      <c r="K99" s="24">
        <v>0</v>
      </c>
      <c r="L99" s="24">
        <f t="shared" si="16"/>
        <v>0</v>
      </c>
      <c r="M99" s="24">
        <f t="shared" si="17"/>
        <v>7647.125</v>
      </c>
      <c r="N99" s="24">
        <f t="shared" si="18"/>
        <v>6882.4125000000004</v>
      </c>
      <c r="O99" s="24"/>
      <c r="P99" s="24">
        <f t="shared" si="19"/>
        <v>6882.4125000000004</v>
      </c>
      <c r="Q99" s="24">
        <f t="shared" si="20"/>
        <v>333.3</v>
      </c>
      <c r="R99" s="25">
        <v>300.89999999999998</v>
      </c>
      <c r="S99" s="24">
        <f t="shared" si="21"/>
        <v>-32.400000000000034</v>
      </c>
      <c r="T99" s="24">
        <f t="shared" si="22"/>
        <v>-29.160000000000032</v>
      </c>
      <c r="U99" s="24">
        <f t="shared" si="23"/>
        <v>6611</v>
      </c>
      <c r="V99" s="24">
        <v>6611</v>
      </c>
      <c r="W99" s="24">
        <f t="shared" si="24"/>
        <v>0</v>
      </c>
      <c r="X99" s="24">
        <f t="shared" si="25"/>
        <v>0</v>
      </c>
      <c r="Y99" s="24">
        <f t="shared" si="26"/>
        <v>6853.2525000000005</v>
      </c>
      <c r="Z99" s="42">
        <f t="shared" si="27"/>
        <v>6128.6440430448301</v>
      </c>
      <c r="AA99" s="42"/>
    </row>
    <row r="100" spans="1:27" x14ac:dyDescent="0.25">
      <c r="A100" s="18" t="s">
        <v>287</v>
      </c>
      <c r="B100" s="19" t="s">
        <v>288</v>
      </c>
      <c r="C100" s="19" t="s">
        <v>206</v>
      </c>
      <c r="D100" s="20">
        <v>436</v>
      </c>
      <c r="E100" s="20">
        <v>203.5</v>
      </c>
      <c r="F100" s="21">
        <v>38.5</v>
      </c>
      <c r="G100" s="21"/>
      <c r="H100" s="20">
        <f t="shared" si="14"/>
        <v>38.5</v>
      </c>
      <c r="I100" s="20">
        <v>45</v>
      </c>
      <c r="J100" s="20">
        <f t="shared" si="15"/>
        <v>24.750000000000004</v>
      </c>
      <c r="K100" s="20">
        <v>0</v>
      </c>
      <c r="L100" s="20">
        <f t="shared" si="16"/>
        <v>0</v>
      </c>
      <c r="M100" s="20">
        <f t="shared" si="17"/>
        <v>702.75</v>
      </c>
      <c r="N100" s="20">
        <f t="shared" si="18"/>
        <v>632.47500000000002</v>
      </c>
      <c r="O100" s="20"/>
      <c r="P100" s="20">
        <f t="shared" si="19"/>
        <v>632.47500000000002</v>
      </c>
      <c r="Q100" s="20">
        <f t="shared" si="20"/>
        <v>38.5</v>
      </c>
      <c r="R100" s="21">
        <v>47.7</v>
      </c>
      <c r="S100" s="20">
        <f t="shared" si="21"/>
        <v>0</v>
      </c>
      <c r="T100" s="20">
        <f t="shared" si="22"/>
        <v>0</v>
      </c>
      <c r="U100" s="20">
        <f t="shared" si="23"/>
        <v>436</v>
      </c>
      <c r="V100" s="20">
        <v>436.42</v>
      </c>
      <c r="W100" s="20">
        <f t="shared" si="24"/>
        <v>0</v>
      </c>
      <c r="X100" s="20">
        <f t="shared" si="25"/>
        <v>0</v>
      </c>
      <c r="Y100" s="20">
        <f t="shared" si="26"/>
        <v>632.47500000000002</v>
      </c>
      <c r="Z100" s="41">
        <f t="shared" si="27"/>
        <v>565.60211974165247</v>
      </c>
      <c r="AA100" s="41"/>
    </row>
    <row r="101" spans="1:27" x14ac:dyDescent="0.25">
      <c r="A101" s="22" t="s">
        <v>331</v>
      </c>
      <c r="B101" s="23" t="s">
        <v>332</v>
      </c>
      <c r="C101" s="23" t="s">
        <v>206</v>
      </c>
      <c r="D101" s="24">
        <v>45</v>
      </c>
      <c r="E101" s="24">
        <v>0</v>
      </c>
      <c r="F101" s="25">
        <v>8</v>
      </c>
      <c r="G101" s="25"/>
      <c r="H101" s="24">
        <f t="shared" si="14"/>
        <v>8</v>
      </c>
      <c r="I101" s="24">
        <v>0</v>
      </c>
      <c r="J101" s="24">
        <f t="shared" si="15"/>
        <v>0</v>
      </c>
      <c r="K101" s="24">
        <v>0</v>
      </c>
      <c r="L101" s="24">
        <f t="shared" si="16"/>
        <v>0</v>
      </c>
      <c r="M101" s="24">
        <f t="shared" si="17"/>
        <v>53</v>
      </c>
      <c r="N101" s="24">
        <f t="shared" si="18"/>
        <v>47.7</v>
      </c>
      <c r="O101" s="24"/>
      <c r="P101" s="24">
        <f t="shared" si="19"/>
        <v>47.7</v>
      </c>
      <c r="Q101" s="24">
        <f t="shared" si="20"/>
        <v>8</v>
      </c>
      <c r="R101" s="25">
        <v>7.1</v>
      </c>
      <c r="S101" s="24">
        <f t="shared" si="21"/>
        <v>-0.90000000000000036</v>
      </c>
      <c r="T101" s="24">
        <f t="shared" si="22"/>
        <v>-0.81000000000000039</v>
      </c>
      <c r="U101" s="24">
        <f t="shared" si="23"/>
        <v>45</v>
      </c>
      <c r="V101" s="24">
        <v>50</v>
      </c>
      <c r="W101" s="24">
        <f t="shared" si="24"/>
        <v>0</v>
      </c>
      <c r="X101" s="24">
        <f t="shared" si="25"/>
        <v>0</v>
      </c>
      <c r="Y101" s="24">
        <f t="shared" si="26"/>
        <v>46.89</v>
      </c>
      <c r="Z101" s="42">
        <f t="shared" si="27"/>
        <v>41.932224032074124</v>
      </c>
      <c r="AA101" s="42"/>
    </row>
    <row r="102" spans="1:27" x14ac:dyDescent="0.25">
      <c r="A102" s="18" t="s">
        <v>289</v>
      </c>
      <c r="B102" s="19" t="s">
        <v>290</v>
      </c>
      <c r="C102" s="19" t="s">
        <v>206</v>
      </c>
      <c r="D102" s="20"/>
      <c r="E102" s="20">
        <v>0</v>
      </c>
      <c r="F102" s="21">
        <v>94.2</v>
      </c>
      <c r="G102" s="21"/>
      <c r="H102" s="20">
        <f t="shared" si="14"/>
        <v>94.2</v>
      </c>
      <c r="I102" s="20">
        <v>0</v>
      </c>
      <c r="J102" s="20">
        <f t="shared" si="15"/>
        <v>0</v>
      </c>
      <c r="K102" s="20">
        <v>0</v>
      </c>
      <c r="L102" s="20">
        <f t="shared" si="16"/>
        <v>0</v>
      </c>
      <c r="M102" s="20">
        <f t="shared" si="17"/>
        <v>94.2</v>
      </c>
      <c r="N102" s="20">
        <f t="shared" si="18"/>
        <v>84.78</v>
      </c>
      <c r="O102" s="20"/>
      <c r="P102" s="20">
        <f t="shared" si="19"/>
        <v>84.78</v>
      </c>
      <c r="Q102" s="20">
        <f t="shared" si="20"/>
        <v>94.2</v>
      </c>
      <c r="R102" s="21">
        <v>100.1</v>
      </c>
      <c r="S102" s="20">
        <f t="shared" si="21"/>
        <v>0</v>
      </c>
      <c r="T102" s="20">
        <f t="shared" si="22"/>
        <v>0</v>
      </c>
      <c r="U102" s="20">
        <f t="shared" si="23"/>
        <v>0</v>
      </c>
      <c r="V102" s="20"/>
      <c r="W102" s="20">
        <f t="shared" si="24"/>
        <v>0</v>
      </c>
      <c r="X102" s="20">
        <f t="shared" si="25"/>
        <v>0</v>
      </c>
      <c r="Y102" s="20">
        <f t="shared" si="26"/>
        <v>84.78</v>
      </c>
      <c r="Z102" s="41">
        <f t="shared" si="27"/>
        <v>75.816036541677207</v>
      </c>
      <c r="AA102" s="41"/>
    </row>
    <row r="103" spans="1:27" x14ac:dyDescent="0.25">
      <c r="A103" s="22" t="s">
        <v>204</v>
      </c>
      <c r="B103" s="23" t="s">
        <v>205</v>
      </c>
      <c r="C103" s="23" t="s">
        <v>206</v>
      </c>
      <c r="D103" s="24"/>
      <c r="E103" s="24">
        <v>0</v>
      </c>
      <c r="F103" s="25">
        <v>55.1</v>
      </c>
      <c r="G103" s="25"/>
      <c r="H103" s="24">
        <f t="shared" si="14"/>
        <v>55.1</v>
      </c>
      <c r="I103" s="24">
        <v>0</v>
      </c>
      <c r="J103" s="24">
        <f t="shared" si="15"/>
        <v>0</v>
      </c>
      <c r="K103" s="24">
        <v>0</v>
      </c>
      <c r="L103" s="24">
        <f t="shared" si="16"/>
        <v>0</v>
      </c>
      <c r="M103" s="24">
        <f t="shared" si="17"/>
        <v>55.1</v>
      </c>
      <c r="N103" s="24">
        <f t="shared" si="18"/>
        <v>49.59</v>
      </c>
      <c r="O103" s="24"/>
      <c r="P103" s="24">
        <f t="shared" si="19"/>
        <v>49.59</v>
      </c>
      <c r="Q103" s="24">
        <f t="shared" si="20"/>
        <v>55.1</v>
      </c>
      <c r="R103" s="25">
        <v>87</v>
      </c>
      <c r="S103" s="24">
        <f t="shared" si="21"/>
        <v>0</v>
      </c>
      <c r="T103" s="24">
        <f t="shared" si="22"/>
        <v>0</v>
      </c>
      <c r="U103" s="24">
        <f t="shared" si="23"/>
        <v>0</v>
      </c>
      <c r="V103" s="24"/>
      <c r="W103" s="24">
        <f t="shared" si="24"/>
        <v>0</v>
      </c>
      <c r="X103" s="24">
        <f t="shared" si="25"/>
        <v>0</v>
      </c>
      <c r="Y103" s="24">
        <f t="shared" si="26"/>
        <v>49.59</v>
      </c>
      <c r="Z103" s="42">
        <f t="shared" si="27"/>
        <v>44.346747488815438</v>
      </c>
      <c r="AA103" s="42"/>
    </row>
    <row r="104" spans="1:27" x14ac:dyDescent="0.25">
      <c r="A104" s="18" t="s">
        <v>333</v>
      </c>
      <c r="B104" s="19" t="s">
        <v>334</v>
      </c>
      <c r="C104" s="19" t="s">
        <v>326</v>
      </c>
      <c r="D104" s="20">
        <v>957</v>
      </c>
      <c r="E104" s="20">
        <v>0</v>
      </c>
      <c r="F104" s="21">
        <v>146.6</v>
      </c>
      <c r="G104" s="21"/>
      <c r="H104" s="20">
        <f t="shared" si="14"/>
        <v>146.6</v>
      </c>
      <c r="I104" s="20">
        <v>0</v>
      </c>
      <c r="J104" s="20">
        <f t="shared" si="15"/>
        <v>0</v>
      </c>
      <c r="K104" s="20">
        <v>0</v>
      </c>
      <c r="L104" s="20">
        <f t="shared" si="16"/>
        <v>0</v>
      </c>
      <c r="M104" s="20">
        <f t="shared" si="17"/>
        <v>1103.5999999999999</v>
      </c>
      <c r="N104" s="20">
        <f t="shared" si="18"/>
        <v>993.2399999999999</v>
      </c>
      <c r="O104" s="20"/>
      <c r="P104" s="20">
        <f t="shared" si="19"/>
        <v>993.2399999999999</v>
      </c>
      <c r="Q104" s="20">
        <f t="shared" si="20"/>
        <v>146.6</v>
      </c>
      <c r="R104" s="21">
        <v>163.09999999999997</v>
      </c>
      <c r="S104" s="20">
        <f t="shared" si="21"/>
        <v>0</v>
      </c>
      <c r="T104" s="20">
        <f t="shared" si="22"/>
        <v>0</v>
      </c>
      <c r="U104" s="20">
        <f t="shared" si="23"/>
        <v>957</v>
      </c>
      <c r="V104" s="20">
        <v>956.67</v>
      </c>
      <c r="W104" s="20">
        <f t="shared" si="24"/>
        <v>-0.33000000000004093</v>
      </c>
      <c r="X104" s="20">
        <f t="shared" si="25"/>
        <v>-0.29700000000003685</v>
      </c>
      <c r="Y104" s="20">
        <f t="shared" si="26"/>
        <v>992.94299999999987</v>
      </c>
      <c r="Z104" s="41">
        <f t="shared" si="27"/>
        <v>887.95709803966247</v>
      </c>
      <c r="AA104" s="41"/>
    </row>
    <row r="105" spans="1:27" x14ac:dyDescent="0.25">
      <c r="A105" s="22" t="s">
        <v>291</v>
      </c>
      <c r="B105" s="23" t="s">
        <v>292</v>
      </c>
      <c r="C105" s="23" t="s">
        <v>206</v>
      </c>
      <c r="D105" s="24">
        <v>1399</v>
      </c>
      <c r="E105" s="24">
        <v>70.5</v>
      </c>
      <c r="F105" s="25">
        <v>48.7</v>
      </c>
      <c r="G105" s="25"/>
      <c r="H105" s="24">
        <f t="shared" si="14"/>
        <v>48.7</v>
      </c>
      <c r="I105" s="24">
        <v>72.5</v>
      </c>
      <c r="J105" s="24">
        <f t="shared" si="15"/>
        <v>39.875</v>
      </c>
      <c r="K105" s="24">
        <v>0</v>
      </c>
      <c r="L105" s="24">
        <f t="shared" si="16"/>
        <v>0</v>
      </c>
      <c r="M105" s="24">
        <f t="shared" si="17"/>
        <v>1558.075</v>
      </c>
      <c r="N105" s="24">
        <f t="shared" si="18"/>
        <v>1402.2675000000002</v>
      </c>
      <c r="O105" s="24"/>
      <c r="P105" s="24">
        <f t="shared" si="19"/>
        <v>1402.2675000000002</v>
      </c>
      <c r="Q105" s="24">
        <f t="shared" si="20"/>
        <v>48.7</v>
      </c>
      <c r="R105" s="25">
        <v>44.9</v>
      </c>
      <c r="S105" s="24">
        <f t="shared" si="21"/>
        <v>-3.8000000000000043</v>
      </c>
      <c r="T105" s="24">
        <f t="shared" si="22"/>
        <v>-3.4200000000000039</v>
      </c>
      <c r="U105" s="24">
        <f t="shared" si="23"/>
        <v>1399</v>
      </c>
      <c r="V105" s="24">
        <f>550.67+848.42</f>
        <v>1399.09</v>
      </c>
      <c r="W105" s="24">
        <f t="shared" si="24"/>
        <v>0</v>
      </c>
      <c r="X105" s="24">
        <f t="shared" si="25"/>
        <v>0</v>
      </c>
      <c r="Y105" s="24">
        <f t="shared" si="26"/>
        <v>1398.8475000000001</v>
      </c>
      <c r="Z105" s="42">
        <f t="shared" si="27"/>
        <v>1250.9444819088678</v>
      </c>
      <c r="AA105" s="42"/>
    </row>
    <row r="106" spans="1:27" x14ac:dyDescent="0.25">
      <c r="A106" s="18" t="s">
        <v>85</v>
      </c>
      <c r="B106" s="19" t="s">
        <v>86</v>
      </c>
      <c r="C106" s="19" t="s">
        <v>84</v>
      </c>
      <c r="D106" s="20">
        <v>56</v>
      </c>
      <c r="E106" s="20">
        <v>0</v>
      </c>
      <c r="F106" s="21">
        <v>26</v>
      </c>
      <c r="G106" s="21"/>
      <c r="H106" s="20">
        <f t="shared" si="14"/>
        <v>26</v>
      </c>
      <c r="I106" s="20">
        <v>0</v>
      </c>
      <c r="J106" s="20">
        <f t="shared" si="15"/>
        <v>0</v>
      </c>
      <c r="K106" s="20">
        <v>0</v>
      </c>
      <c r="L106" s="20">
        <f t="shared" si="16"/>
        <v>0</v>
      </c>
      <c r="M106" s="20">
        <f t="shared" si="17"/>
        <v>82</v>
      </c>
      <c r="N106" s="20">
        <f t="shared" si="18"/>
        <v>73.8</v>
      </c>
      <c r="O106" s="20"/>
      <c r="P106" s="20">
        <f t="shared" si="19"/>
        <v>73.8</v>
      </c>
      <c r="Q106" s="20">
        <f t="shared" si="20"/>
        <v>26</v>
      </c>
      <c r="R106" s="21">
        <v>14.5</v>
      </c>
      <c r="S106" s="20">
        <f t="shared" si="21"/>
        <v>-11.5</v>
      </c>
      <c r="T106" s="20">
        <f t="shared" si="22"/>
        <v>-10.35</v>
      </c>
      <c r="U106" s="20">
        <f t="shared" si="23"/>
        <v>56</v>
      </c>
      <c r="V106" s="20">
        <v>64.25</v>
      </c>
      <c r="W106" s="20">
        <f t="shared" si="24"/>
        <v>0</v>
      </c>
      <c r="X106" s="20">
        <f t="shared" si="25"/>
        <v>0</v>
      </c>
      <c r="Y106" s="20">
        <f t="shared" si="26"/>
        <v>63.449999999999996</v>
      </c>
      <c r="Z106" s="41">
        <f t="shared" si="27"/>
        <v>56.741301233420835</v>
      </c>
      <c r="AA106" s="41"/>
    </row>
    <row r="107" spans="1:27" x14ac:dyDescent="0.25">
      <c r="A107" s="22" t="s">
        <v>136</v>
      </c>
      <c r="B107" s="23" t="s">
        <v>137</v>
      </c>
      <c r="C107" s="23" t="s">
        <v>129</v>
      </c>
      <c r="D107" s="24">
        <v>4842</v>
      </c>
      <c r="E107" s="24">
        <v>267</v>
      </c>
      <c r="F107" s="25">
        <v>360.6</v>
      </c>
      <c r="G107" s="25"/>
      <c r="H107" s="24">
        <f t="shared" si="14"/>
        <v>360.6</v>
      </c>
      <c r="I107" s="24">
        <v>347.5</v>
      </c>
      <c r="J107" s="24">
        <f t="shared" si="15"/>
        <v>191.12500000000003</v>
      </c>
      <c r="K107" s="24">
        <v>0</v>
      </c>
      <c r="L107" s="24">
        <f t="shared" si="16"/>
        <v>0</v>
      </c>
      <c r="M107" s="24">
        <f t="shared" si="17"/>
        <v>5660.7250000000004</v>
      </c>
      <c r="N107" s="24">
        <f t="shared" si="18"/>
        <v>5094.6525000000001</v>
      </c>
      <c r="O107" s="24"/>
      <c r="P107" s="24">
        <f t="shared" si="19"/>
        <v>5094.6525000000001</v>
      </c>
      <c r="Q107" s="24">
        <f t="shared" si="20"/>
        <v>360.6</v>
      </c>
      <c r="R107" s="25">
        <v>351.09999999999997</v>
      </c>
      <c r="S107" s="24">
        <f t="shared" si="21"/>
        <v>-9.5000000000000568</v>
      </c>
      <c r="T107" s="24">
        <f t="shared" si="22"/>
        <v>-8.5500000000000522</v>
      </c>
      <c r="U107" s="24">
        <f t="shared" si="23"/>
        <v>4842</v>
      </c>
      <c r="V107" s="24">
        <v>4841.83</v>
      </c>
      <c r="W107" s="24">
        <f t="shared" si="24"/>
        <v>-0.17000000000007276</v>
      </c>
      <c r="X107" s="24">
        <f t="shared" si="25"/>
        <v>-0.1530000000000655</v>
      </c>
      <c r="Y107" s="24">
        <f t="shared" si="26"/>
        <v>5085.9494999999997</v>
      </c>
      <c r="Z107" s="42">
        <f t="shared" si="27"/>
        <v>4548.2016176117586</v>
      </c>
      <c r="AA107" s="42"/>
    </row>
    <row r="108" spans="1:27" x14ac:dyDescent="0.25">
      <c r="A108" s="18" t="s">
        <v>196</v>
      </c>
      <c r="B108" s="19" t="s">
        <v>197</v>
      </c>
      <c r="C108" s="19" t="s">
        <v>195</v>
      </c>
      <c r="D108" s="20">
        <v>71</v>
      </c>
      <c r="E108" s="20">
        <v>0</v>
      </c>
      <c r="F108" s="21">
        <v>82</v>
      </c>
      <c r="G108" s="21"/>
      <c r="H108" s="20">
        <f t="shared" si="14"/>
        <v>82</v>
      </c>
      <c r="I108" s="20">
        <v>0</v>
      </c>
      <c r="J108" s="20">
        <f t="shared" si="15"/>
        <v>0</v>
      </c>
      <c r="K108" s="20">
        <v>0</v>
      </c>
      <c r="L108" s="20">
        <f t="shared" si="16"/>
        <v>0</v>
      </c>
      <c r="M108" s="20">
        <f t="shared" si="17"/>
        <v>153</v>
      </c>
      <c r="N108" s="20">
        <f t="shared" si="18"/>
        <v>137.70000000000002</v>
      </c>
      <c r="O108" s="20"/>
      <c r="P108" s="20">
        <f t="shared" si="19"/>
        <v>137.70000000000002</v>
      </c>
      <c r="Q108" s="20">
        <f t="shared" si="20"/>
        <v>82</v>
      </c>
      <c r="R108" s="21">
        <v>65.7</v>
      </c>
      <c r="S108" s="20">
        <f t="shared" si="21"/>
        <v>-16.299999999999997</v>
      </c>
      <c r="T108" s="20">
        <f t="shared" si="22"/>
        <v>-14.669999999999998</v>
      </c>
      <c r="U108" s="20">
        <f t="shared" si="23"/>
        <v>71</v>
      </c>
      <c r="V108" s="20">
        <v>75.75</v>
      </c>
      <c r="W108" s="20">
        <f t="shared" si="24"/>
        <v>0</v>
      </c>
      <c r="X108" s="20">
        <f t="shared" si="25"/>
        <v>0</v>
      </c>
      <c r="Y108" s="20">
        <f t="shared" si="26"/>
        <v>123.03000000000002</v>
      </c>
      <c r="Z108" s="41">
        <f t="shared" si="27"/>
        <v>110.02178551217915</v>
      </c>
      <c r="AA108" s="41"/>
    </row>
    <row r="109" spans="1:27" x14ac:dyDescent="0.25">
      <c r="A109" s="22" t="s">
        <v>174</v>
      </c>
      <c r="B109" s="23" t="s">
        <v>175</v>
      </c>
      <c r="C109" s="23" t="s">
        <v>169</v>
      </c>
      <c r="D109" s="24">
        <v>60</v>
      </c>
      <c r="E109" s="24">
        <v>0</v>
      </c>
      <c r="F109" s="25">
        <v>0</v>
      </c>
      <c r="G109" s="25"/>
      <c r="H109" s="24">
        <f t="shared" si="14"/>
        <v>0</v>
      </c>
      <c r="I109" s="24">
        <v>0</v>
      </c>
      <c r="J109" s="24">
        <f t="shared" si="15"/>
        <v>0</v>
      </c>
      <c r="K109" s="24">
        <v>0</v>
      </c>
      <c r="L109" s="24">
        <f t="shared" si="16"/>
        <v>0</v>
      </c>
      <c r="M109" s="24">
        <f t="shared" si="17"/>
        <v>60</v>
      </c>
      <c r="N109" s="24">
        <f t="shared" si="18"/>
        <v>54</v>
      </c>
      <c r="O109" s="24"/>
      <c r="P109" s="24">
        <f t="shared" si="19"/>
        <v>54</v>
      </c>
      <c r="Q109" s="24">
        <f t="shared" si="20"/>
        <v>0</v>
      </c>
      <c r="R109" s="25"/>
      <c r="S109" s="24">
        <f t="shared" si="21"/>
        <v>0</v>
      </c>
      <c r="T109" s="24">
        <f t="shared" si="22"/>
        <v>0</v>
      </c>
      <c r="U109" s="24">
        <f t="shared" si="23"/>
        <v>60</v>
      </c>
      <c r="V109" s="24">
        <v>58.83</v>
      </c>
      <c r="W109" s="24">
        <f t="shared" si="24"/>
        <v>-1.1700000000000017</v>
      </c>
      <c r="X109" s="24">
        <f t="shared" si="25"/>
        <v>-1.0530000000000015</v>
      </c>
      <c r="Y109" s="24">
        <f t="shared" si="26"/>
        <v>52.946999999999996</v>
      </c>
      <c r="Z109" s="42">
        <f t="shared" si="27"/>
        <v>47.348804986697132</v>
      </c>
      <c r="AA109" s="42"/>
    </row>
    <row r="110" spans="1:27" x14ac:dyDescent="0.25">
      <c r="A110" s="18" t="s">
        <v>155</v>
      </c>
      <c r="B110" s="19" t="s">
        <v>156</v>
      </c>
      <c r="C110" s="19" t="s">
        <v>140</v>
      </c>
      <c r="D110" s="20">
        <v>54</v>
      </c>
      <c r="E110" s="20">
        <v>58.5</v>
      </c>
      <c r="F110" s="21">
        <v>69.599999999999994</v>
      </c>
      <c r="G110" s="21"/>
      <c r="H110" s="20">
        <f t="shared" si="14"/>
        <v>69.599999999999994</v>
      </c>
      <c r="I110" s="20">
        <v>82.5</v>
      </c>
      <c r="J110" s="20">
        <f t="shared" si="15"/>
        <v>45.375000000000007</v>
      </c>
      <c r="K110" s="20">
        <v>0</v>
      </c>
      <c r="L110" s="20">
        <f t="shared" si="16"/>
        <v>0</v>
      </c>
      <c r="M110" s="20">
        <f t="shared" si="17"/>
        <v>227.47499999999999</v>
      </c>
      <c r="N110" s="20">
        <f t="shared" si="18"/>
        <v>204.72749999999999</v>
      </c>
      <c r="O110" s="20"/>
      <c r="P110" s="20">
        <f t="shared" si="19"/>
        <v>204.72749999999999</v>
      </c>
      <c r="Q110" s="20">
        <f t="shared" si="20"/>
        <v>69.599999999999994</v>
      </c>
      <c r="R110" s="21">
        <v>68.7</v>
      </c>
      <c r="S110" s="20">
        <f t="shared" si="21"/>
        <v>-0.89999999999999147</v>
      </c>
      <c r="T110" s="20">
        <f t="shared" si="22"/>
        <v>-0.80999999999999239</v>
      </c>
      <c r="U110" s="20">
        <f t="shared" si="23"/>
        <v>54</v>
      </c>
      <c r="V110" s="20">
        <v>54.08</v>
      </c>
      <c r="W110" s="20">
        <f t="shared" si="24"/>
        <v>0</v>
      </c>
      <c r="X110" s="20">
        <f t="shared" si="25"/>
        <v>0</v>
      </c>
      <c r="Y110" s="20">
        <f t="shared" si="26"/>
        <v>203.91749999999999</v>
      </c>
      <c r="Z110" s="41">
        <f t="shared" si="27"/>
        <v>182.35688407038759</v>
      </c>
      <c r="AA110" s="41"/>
    </row>
    <row r="111" spans="1:27" x14ac:dyDescent="0.25">
      <c r="A111" s="22" t="s">
        <v>293</v>
      </c>
      <c r="B111" s="23" t="s">
        <v>294</v>
      </c>
      <c r="C111" s="23" t="s">
        <v>206</v>
      </c>
      <c r="D111" s="24">
        <v>122</v>
      </c>
      <c r="E111" s="24">
        <v>0</v>
      </c>
      <c r="F111" s="25">
        <v>0</v>
      </c>
      <c r="G111" s="25"/>
      <c r="H111" s="24">
        <f t="shared" si="14"/>
        <v>0</v>
      </c>
      <c r="I111" s="24">
        <v>0</v>
      </c>
      <c r="J111" s="24">
        <f t="shared" si="15"/>
        <v>0</v>
      </c>
      <c r="K111" s="24">
        <v>0</v>
      </c>
      <c r="L111" s="24">
        <f t="shared" si="16"/>
        <v>0</v>
      </c>
      <c r="M111" s="24">
        <f t="shared" si="17"/>
        <v>122</v>
      </c>
      <c r="N111" s="24">
        <f t="shared" si="18"/>
        <v>109.8</v>
      </c>
      <c r="O111" s="24"/>
      <c r="P111" s="24">
        <f t="shared" si="19"/>
        <v>109.8</v>
      </c>
      <c r="Q111" s="24">
        <f t="shared" si="20"/>
        <v>0</v>
      </c>
      <c r="R111" s="25"/>
      <c r="S111" s="24">
        <f t="shared" si="21"/>
        <v>0</v>
      </c>
      <c r="T111" s="24">
        <f t="shared" si="22"/>
        <v>0</v>
      </c>
      <c r="U111" s="24">
        <f t="shared" si="23"/>
        <v>122</v>
      </c>
      <c r="V111" s="24">
        <v>127.83</v>
      </c>
      <c r="W111" s="24">
        <f t="shared" si="24"/>
        <v>0</v>
      </c>
      <c r="X111" s="24">
        <f t="shared" si="25"/>
        <v>0</v>
      </c>
      <c r="Y111" s="24">
        <f t="shared" si="26"/>
        <v>109.8</v>
      </c>
      <c r="Z111" s="42">
        <f t="shared" si="27"/>
        <v>98.190620574146706</v>
      </c>
      <c r="AA111" s="42"/>
    </row>
    <row r="112" spans="1:27" x14ac:dyDescent="0.25">
      <c r="A112" s="18" t="s">
        <v>167</v>
      </c>
      <c r="B112" s="19" t="s">
        <v>168</v>
      </c>
      <c r="C112" s="19" t="s">
        <v>169</v>
      </c>
      <c r="D112" s="20">
        <v>76</v>
      </c>
      <c r="E112" s="20">
        <v>0</v>
      </c>
      <c r="F112" s="21">
        <v>16</v>
      </c>
      <c r="G112" s="21"/>
      <c r="H112" s="20">
        <f t="shared" si="14"/>
        <v>16</v>
      </c>
      <c r="I112" s="20">
        <v>0</v>
      </c>
      <c r="J112" s="20">
        <f t="shared" si="15"/>
        <v>0</v>
      </c>
      <c r="K112" s="20">
        <v>0</v>
      </c>
      <c r="L112" s="20">
        <f t="shared" si="16"/>
        <v>0</v>
      </c>
      <c r="M112" s="20">
        <f t="shared" si="17"/>
        <v>92</v>
      </c>
      <c r="N112" s="20">
        <f t="shared" si="18"/>
        <v>82.8</v>
      </c>
      <c r="O112" s="20"/>
      <c r="P112" s="20">
        <f t="shared" si="19"/>
        <v>82.8</v>
      </c>
      <c r="Q112" s="20">
        <f t="shared" si="20"/>
        <v>16</v>
      </c>
      <c r="R112" s="21">
        <v>14.4</v>
      </c>
      <c r="S112" s="20">
        <f t="shared" si="21"/>
        <v>-1.5999999999999996</v>
      </c>
      <c r="T112" s="20">
        <f t="shared" si="22"/>
        <v>-1.4399999999999997</v>
      </c>
      <c r="U112" s="20">
        <f t="shared" si="23"/>
        <v>76</v>
      </c>
      <c r="V112" s="20">
        <v>84.58</v>
      </c>
      <c r="W112" s="20">
        <f t="shared" si="24"/>
        <v>0</v>
      </c>
      <c r="X112" s="20">
        <f t="shared" si="25"/>
        <v>0</v>
      </c>
      <c r="Y112" s="20">
        <f t="shared" si="26"/>
        <v>81.36</v>
      </c>
      <c r="Z112" s="41">
        <f t="shared" si="27"/>
        <v>72.757640163138205</v>
      </c>
      <c r="AA112" s="41"/>
    </row>
    <row r="113" spans="1:27" x14ac:dyDescent="0.25">
      <c r="A113" s="22" t="s">
        <v>157</v>
      </c>
      <c r="B113" s="23" t="s">
        <v>158</v>
      </c>
      <c r="C113" s="23" t="s">
        <v>140</v>
      </c>
      <c r="D113" s="24">
        <v>898</v>
      </c>
      <c r="E113" s="24">
        <v>7.5</v>
      </c>
      <c r="F113" s="25">
        <v>79.099999999999994</v>
      </c>
      <c r="G113" s="25"/>
      <c r="H113" s="24">
        <f t="shared" si="14"/>
        <v>79.099999999999994</v>
      </c>
      <c r="I113" s="24">
        <v>108</v>
      </c>
      <c r="J113" s="24">
        <f t="shared" si="15"/>
        <v>59.400000000000006</v>
      </c>
      <c r="K113" s="24">
        <v>0</v>
      </c>
      <c r="L113" s="24">
        <f t="shared" si="16"/>
        <v>0</v>
      </c>
      <c r="M113" s="24">
        <f t="shared" si="17"/>
        <v>1044</v>
      </c>
      <c r="N113" s="24">
        <f t="shared" si="18"/>
        <v>939.6</v>
      </c>
      <c r="O113" s="24"/>
      <c r="P113" s="24">
        <f t="shared" si="19"/>
        <v>939.6</v>
      </c>
      <c r="Q113" s="24">
        <f t="shared" si="20"/>
        <v>79.099999999999994</v>
      </c>
      <c r="R113" s="25">
        <v>74.099999999999994</v>
      </c>
      <c r="S113" s="24">
        <f t="shared" si="21"/>
        <v>-5</v>
      </c>
      <c r="T113" s="24">
        <f t="shared" si="22"/>
        <v>-4.5</v>
      </c>
      <c r="U113" s="24">
        <f t="shared" si="23"/>
        <v>898</v>
      </c>
      <c r="V113" s="24">
        <v>897.83</v>
      </c>
      <c r="W113" s="24">
        <f t="shared" si="24"/>
        <v>-0.16999999999995907</v>
      </c>
      <c r="X113" s="24">
        <f t="shared" si="25"/>
        <v>-0.15299999999996317</v>
      </c>
      <c r="Y113" s="24">
        <f t="shared" si="26"/>
        <v>934.94700000000012</v>
      </c>
      <c r="Z113" s="42">
        <f t="shared" si="27"/>
        <v>836.09313418885927</v>
      </c>
      <c r="AA113" s="42"/>
    </row>
    <row r="114" spans="1:27" x14ac:dyDescent="0.25">
      <c r="A114" s="18" t="s">
        <v>159</v>
      </c>
      <c r="B114" s="19" t="s">
        <v>160</v>
      </c>
      <c r="C114" s="19" t="s">
        <v>140</v>
      </c>
      <c r="D114" s="20">
        <v>190</v>
      </c>
      <c r="E114" s="20">
        <v>0</v>
      </c>
      <c r="F114" s="21">
        <v>24.1</v>
      </c>
      <c r="G114" s="21"/>
      <c r="H114" s="20">
        <f t="shared" si="14"/>
        <v>24.1</v>
      </c>
      <c r="I114" s="20">
        <v>0</v>
      </c>
      <c r="J114" s="20">
        <f t="shared" si="15"/>
        <v>0</v>
      </c>
      <c r="K114" s="20">
        <v>0</v>
      </c>
      <c r="L114" s="20">
        <f t="shared" si="16"/>
        <v>0</v>
      </c>
      <c r="M114" s="20">
        <f t="shared" si="17"/>
        <v>214.1</v>
      </c>
      <c r="N114" s="20">
        <f t="shared" si="18"/>
        <v>192.69</v>
      </c>
      <c r="O114" s="20"/>
      <c r="P114" s="20">
        <f t="shared" si="19"/>
        <v>192.69</v>
      </c>
      <c r="Q114" s="20">
        <f t="shared" si="20"/>
        <v>24.1</v>
      </c>
      <c r="R114" s="21">
        <v>23.200000000000003</v>
      </c>
      <c r="S114" s="20">
        <f t="shared" si="21"/>
        <v>-0.89999999999999858</v>
      </c>
      <c r="T114" s="20">
        <f t="shared" si="22"/>
        <v>-0.80999999999999872</v>
      </c>
      <c r="U114" s="20">
        <f t="shared" si="23"/>
        <v>190</v>
      </c>
      <c r="V114" s="20">
        <v>185.42</v>
      </c>
      <c r="W114" s="20">
        <f t="shared" si="24"/>
        <v>-4.5800000000000125</v>
      </c>
      <c r="X114" s="20">
        <f t="shared" si="25"/>
        <v>-4.1220000000000114</v>
      </c>
      <c r="Y114" s="20">
        <f t="shared" si="26"/>
        <v>187.75799999999998</v>
      </c>
      <c r="Z114" s="41">
        <f t="shared" si="27"/>
        <v>167.90596118179084</v>
      </c>
      <c r="AA114" s="41"/>
    </row>
    <row r="115" spans="1:27" x14ac:dyDescent="0.25">
      <c r="A115" s="22" t="s">
        <v>335</v>
      </c>
      <c r="B115" s="23" t="s">
        <v>336</v>
      </c>
      <c r="C115" s="23" t="s">
        <v>326</v>
      </c>
      <c r="D115" s="24">
        <v>1490</v>
      </c>
      <c r="E115" s="24">
        <v>107</v>
      </c>
      <c r="F115" s="25">
        <v>161</v>
      </c>
      <c r="G115" s="25">
        <v>12.8</v>
      </c>
      <c r="H115" s="24">
        <f t="shared" si="14"/>
        <v>148.19999999999999</v>
      </c>
      <c r="I115" s="24">
        <v>287</v>
      </c>
      <c r="J115" s="24">
        <f t="shared" si="15"/>
        <v>157.85000000000002</v>
      </c>
      <c r="K115" s="24">
        <v>0</v>
      </c>
      <c r="L115" s="24">
        <f t="shared" si="16"/>
        <v>0</v>
      </c>
      <c r="M115" s="24">
        <f t="shared" si="17"/>
        <v>1903.0500000000002</v>
      </c>
      <c r="N115" s="24">
        <f t="shared" si="18"/>
        <v>1712.7450000000001</v>
      </c>
      <c r="O115" s="24"/>
      <c r="P115" s="24">
        <f t="shared" si="19"/>
        <v>1712.7450000000001</v>
      </c>
      <c r="Q115" s="24">
        <f t="shared" si="20"/>
        <v>148.19999999999999</v>
      </c>
      <c r="R115" s="25">
        <v>167.49999999999997</v>
      </c>
      <c r="S115" s="24">
        <f t="shared" si="21"/>
        <v>0</v>
      </c>
      <c r="T115" s="24">
        <f t="shared" si="22"/>
        <v>0</v>
      </c>
      <c r="U115" s="24">
        <f t="shared" si="23"/>
        <v>1490</v>
      </c>
      <c r="V115" s="24">
        <v>1490.42</v>
      </c>
      <c r="W115" s="24">
        <f t="shared" si="24"/>
        <v>0</v>
      </c>
      <c r="X115" s="24">
        <f t="shared" si="25"/>
        <v>0</v>
      </c>
      <c r="Y115" s="24">
        <f t="shared" si="26"/>
        <v>1712.7450000000001</v>
      </c>
      <c r="Z115" s="42">
        <f t="shared" si="27"/>
        <v>1531.6529547838516</v>
      </c>
      <c r="AA115" s="42"/>
    </row>
    <row r="116" spans="1:27" x14ac:dyDescent="0.25">
      <c r="A116" s="18" t="s">
        <v>295</v>
      </c>
      <c r="B116" s="19" t="s">
        <v>296</v>
      </c>
      <c r="C116" s="19" t="s">
        <v>206</v>
      </c>
      <c r="D116" s="20"/>
      <c r="E116" s="20">
        <v>0</v>
      </c>
      <c r="F116" s="21">
        <v>0</v>
      </c>
      <c r="G116" s="21"/>
      <c r="H116" s="20">
        <f t="shared" si="14"/>
        <v>0</v>
      </c>
      <c r="I116" s="20">
        <v>36</v>
      </c>
      <c r="J116" s="20">
        <f t="shared" si="15"/>
        <v>19.8</v>
      </c>
      <c r="K116" s="20">
        <v>11088</v>
      </c>
      <c r="L116" s="20">
        <f t="shared" si="16"/>
        <v>58.357894736842105</v>
      </c>
      <c r="M116" s="20">
        <f t="shared" si="17"/>
        <v>78.15789473684211</v>
      </c>
      <c r="N116" s="20">
        <f t="shared" si="18"/>
        <v>70.342105263157904</v>
      </c>
      <c r="O116" s="20"/>
      <c r="P116" s="20">
        <f t="shared" si="19"/>
        <v>70.342105263157904</v>
      </c>
      <c r="Q116" s="20">
        <f t="shared" si="20"/>
        <v>0</v>
      </c>
      <c r="R116" s="21"/>
      <c r="S116" s="20">
        <f t="shared" si="21"/>
        <v>0</v>
      </c>
      <c r="T116" s="20">
        <f t="shared" si="22"/>
        <v>0</v>
      </c>
      <c r="U116" s="20">
        <f t="shared" si="23"/>
        <v>0</v>
      </c>
      <c r="V116" s="20"/>
      <c r="W116" s="20">
        <f t="shared" si="24"/>
        <v>0</v>
      </c>
      <c r="X116" s="20">
        <f t="shared" si="25"/>
        <v>0</v>
      </c>
      <c r="Y116" s="20">
        <f t="shared" si="26"/>
        <v>70.342105263157904</v>
      </c>
      <c r="Z116" s="41">
        <f t="shared" si="27"/>
        <v>62.90469005720788</v>
      </c>
      <c r="AA116" s="41"/>
    </row>
    <row r="117" spans="1:27" x14ac:dyDescent="0.25">
      <c r="A117" s="22" t="s">
        <v>297</v>
      </c>
      <c r="B117" s="23" t="s">
        <v>298</v>
      </c>
      <c r="C117" s="23" t="s">
        <v>206</v>
      </c>
      <c r="D117" s="24"/>
      <c r="E117" s="24">
        <v>0</v>
      </c>
      <c r="F117" s="25">
        <v>398.7</v>
      </c>
      <c r="G117" s="25"/>
      <c r="H117" s="24">
        <f t="shared" si="14"/>
        <v>398.7</v>
      </c>
      <c r="I117" s="24">
        <v>287</v>
      </c>
      <c r="J117" s="24">
        <f t="shared" si="15"/>
        <v>157.85000000000002</v>
      </c>
      <c r="K117" s="24">
        <v>0</v>
      </c>
      <c r="L117" s="24">
        <f t="shared" si="16"/>
        <v>0</v>
      </c>
      <c r="M117" s="24">
        <f t="shared" si="17"/>
        <v>556.54999999999995</v>
      </c>
      <c r="N117" s="24">
        <f t="shared" si="18"/>
        <v>500.89499999999998</v>
      </c>
      <c r="O117" s="24"/>
      <c r="P117" s="24">
        <f t="shared" si="19"/>
        <v>500.89499999999998</v>
      </c>
      <c r="Q117" s="24">
        <f t="shared" si="20"/>
        <v>398.7</v>
      </c>
      <c r="R117" s="25">
        <v>406.4</v>
      </c>
      <c r="S117" s="24">
        <f t="shared" si="21"/>
        <v>0</v>
      </c>
      <c r="T117" s="24">
        <f t="shared" si="22"/>
        <v>0</v>
      </c>
      <c r="U117" s="24">
        <f t="shared" si="23"/>
        <v>0</v>
      </c>
      <c r="V117" s="24"/>
      <c r="W117" s="24">
        <f t="shared" si="24"/>
        <v>0</v>
      </c>
      <c r="X117" s="24">
        <f t="shared" si="25"/>
        <v>0</v>
      </c>
      <c r="Y117" s="24">
        <f t="shared" si="26"/>
        <v>500.89499999999998</v>
      </c>
      <c r="Z117" s="42">
        <f t="shared" si="27"/>
        <v>447.93434328312577</v>
      </c>
      <c r="AA117" s="42"/>
    </row>
    <row r="118" spans="1:27" x14ac:dyDescent="0.25">
      <c r="A118" s="18" t="s">
        <v>161</v>
      </c>
      <c r="B118" s="19" t="s">
        <v>162</v>
      </c>
      <c r="C118" s="19" t="s">
        <v>140</v>
      </c>
      <c r="D118" s="20"/>
      <c r="E118" s="20">
        <v>0</v>
      </c>
      <c r="F118" s="21">
        <v>34.9</v>
      </c>
      <c r="G118" s="21"/>
      <c r="H118" s="20">
        <f t="shared" si="14"/>
        <v>34.9</v>
      </c>
      <c r="I118" s="20">
        <v>0</v>
      </c>
      <c r="J118" s="20">
        <f t="shared" si="15"/>
        <v>0</v>
      </c>
      <c r="K118" s="20">
        <v>0</v>
      </c>
      <c r="L118" s="20">
        <f t="shared" si="16"/>
        <v>0</v>
      </c>
      <c r="M118" s="20">
        <f t="shared" si="17"/>
        <v>34.9</v>
      </c>
      <c r="N118" s="20">
        <f t="shared" si="18"/>
        <v>31.41</v>
      </c>
      <c r="O118" s="20"/>
      <c r="P118" s="20">
        <f t="shared" si="19"/>
        <v>31.41</v>
      </c>
      <c r="Q118" s="20">
        <f t="shared" si="20"/>
        <v>34.9</v>
      </c>
      <c r="R118" s="21">
        <v>51.8</v>
      </c>
      <c r="S118" s="20">
        <f t="shared" si="21"/>
        <v>0</v>
      </c>
      <c r="T118" s="20">
        <f t="shared" si="22"/>
        <v>0</v>
      </c>
      <c r="U118" s="20">
        <f t="shared" si="23"/>
        <v>0</v>
      </c>
      <c r="V118" s="20"/>
      <c r="W118" s="20">
        <f t="shared" si="24"/>
        <v>0</v>
      </c>
      <c r="X118" s="20">
        <f t="shared" si="25"/>
        <v>0</v>
      </c>
      <c r="Y118" s="20">
        <f t="shared" si="26"/>
        <v>31.41</v>
      </c>
      <c r="Z118" s="41">
        <f t="shared" si="27"/>
        <v>28.088956213423934</v>
      </c>
      <c r="AA118" s="41"/>
    </row>
    <row r="119" spans="1:27" x14ac:dyDescent="0.25">
      <c r="A119" s="22" t="s">
        <v>299</v>
      </c>
      <c r="B119" s="23" t="s">
        <v>300</v>
      </c>
      <c r="C119" s="23" t="s">
        <v>206</v>
      </c>
      <c r="D119" s="24"/>
      <c r="E119" s="24">
        <v>0</v>
      </c>
      <c r="F119" s="25">
        <v>0</v>
      </c>
      <c r="G119" s="25"/>
      <c r="H119" s="24">
        <f t="shared" si="14"/>
        <v>0</v>
      </c>
      <c r="I119" s="24">
        <v>0</v>
      </c>
      <c r="J119" s="24">
        <f t="shared" si="15"/>
        <v>0</v>
      </c>
      <c r="K119" s="24">
        <v>8248</v>
      </c>
      <c r="L119" s="24">
        <f t="shared" si="16"/>
        <v>43.410526315789475</v>
      </c>
      <c r="M119" s="24">
        <f t="shared" si="17"/>
        <v>43.410526315789475</v>
      </c>
      <c r="N119" s="24">
        <f t="shared" si="18"/>
        <v>39.069473684210529</v>
      </c>
      <c r="O119" s="24"/>
      <c r="P119" s="24">
        <f t="shared" si="19"/>
        <v>39.069473684210529</v>
      </c>
      <c r="Q119" s="24">
        <f t="shared" si="20"/>
        <v>0</v>
      </c>
      <c r="R119" s="25"/>
      <c r="S119" s="24">
        <f t="shared" si="21"/>
        <v>0</v>
      </c>
      <c r="T119" s="24">
        <f t="shared" si="22"/>
        <v>0</v>
      </c>
      <c r="U119" s="24">
        <f t="shared" si="23"/>
        <v>0</v>
      </c>
      <c r="V119" s="24"/>
      <c r="W119" s="24">
        <f t="shared" si="24"/>
        <v>0</v>
      </c>
      <c r="X119" s="24">
        <f t="shared" si="25"/>
        <v>0</v>
      </c>
      <c r="Y119" s="24">
        <f t="shared" si="26"/>
        <v>39.069473684210529</v>
      </c>
      <c r="Z119" s="42">
        <f t="shared" si="27"/>
        <v>34.938578019653235</v>
      </c>
      <c r="AA119" s="42"/>
    </row>
    <row r="120" spans="1:27" x14ac:dyDescent="0.25">
      <c r="A120" s="52" t="s">
        <v>163</v>
      </c>
      <c r="B120" s="53" t="s">
        <v>164</v>
      </c>
      <c r="C120" s="53" t="s">
        <v>140</v>
      </c>
      <c r="D120" s="54"/>
      <c r="E120" s="54">
        <v>0</v>
      </c>
      <c r="F120" s="55">
        <v>11</v>
      </c>
      <c r="G120" s="55"/>
      <c r="H120" s="54">
        <f t="shared" si="14"/>
        <v>11</v>
      </c>
      <c r="I120" s="54">
        <v>0</v>
      </c>
      <c r="J120" s="54">
        <f t="shared" si="15"/>
        <v>0</v>
      </c>
      <c r="K120" s="54">
        <v>0</v>
      </c>
      <c r="L120" s="54">
        <f t="shared" si="16"/>
        <v>0</v>
      </c>
      <c r="M120" s="54">
        <f t="shared" si="17"/>
        <v>11</v>
      </c>
      <c r="N120" s="54">
        <f t="shared" si="18"/>
        <v>9.9</v>
      </c>
      <c r="O120" s="54"/>
      <c r="P120" s="54"/>
      <c r="Q120" s="54"/>
      <c r="R120" s="55"/>
      <c r="S120" s="54"/>
      <c r="T120" s="54"/>
      <c r="U120" s="54"/>
      <c r="V120" s="54"/>
      <c r="W120" s="54"/>
      <c r="X120" s="54"/>
      <c r="Y120" s="54"/>
      <c r="Z120" s="56"/>
      <c r="AA120" s="51" t="s">
        <v>366</v>
      </c>
    </row>
    <row r="121" spans="1:27" x14ac:dyDescent="0.25">
      <c r="A121" s="22" t="s">
        <v>87</v>
      </c>
      <c r="B121" s="23" t="s">
        <v>88</v>
      </c>
      <c r="C121" s="23" t="s">
        <v>84</v>
      </c>
      <c r="D121" s="24">
        <v>38</v>
      </c>
      <c r="E121" s="24">
        <v>0</v>
      </c>
      <c r="F121" s="25">
        <v>21</v>
      </c>
      <c r="G121" s="25"/>
      <c r="H121" s="24">
        <f t="shared" si="14"/>
        <v>21</v>
      </c>
      <c r="I121" s="24">
        <v>0</v>
      </c>
      <c r="J121" s="24">
        <f t="shared" si="15"/>
        <v>0</v>
      </c>
      <c r="K121" s="24">
        <v>0</v>
      </c>
      <c r="L121" s="24">
        <f t="shared" si="16"/>
        <v>0</v>
      </c>
      <c r="M121" s="24">
        <f t="shared" si="17"/>
        <v>59</v>
      </c>
      <c r="N121" s="24">
        <f t="shared" si="18"/>
        <v>53.1</v>
      </c>
      <c r="O121" s="24"/>
      <c r="P121" s="24">
        <f t="shared" si="19"/>
        <v>53.1</v>
      </c>
      <c r="Q121" s="24">
        <f t="shared" si="20"/>
        <v>21</v>
      </c>
      <c r="R121" s="25">
        <v>23.2</v>
      </c>
      <c r="S121" s="24">
        <f t="shared" si="21"/>
        <v>0</v>
      </c>
      <c r="T121" s="24">
        <f t="shared" si="22"/>
        <v>0</v>
      </c>
      <c r="U121" s="24">
        <f t="shared" si="23"/>
        <v>38</v>
      </c>
      <c r="V121" s="24">
        <v>37.17</v>
      </c>
      <c r="W121" s="24">
        <f t="shared" si="24"/>
        <v>-0.82999999999999829</v>
      </c>
      <c r="X121" s="24">
        <f t="shared" si="25"/>
        <v>-0.74699999999999844</v>
      </c>
      <c r="Y121" s="24">
        <f t="shared" si="26"/>
        <v>52.353000000000002</v>
      </c>
      <c r="Z121" s="42">
        <f t="shared" si="27"/>
        <v>46.817609826214046</v>
      </c>
      <c r="AA121" s="42"/>
    </row>
    <row r="122" spans="1:27" x14ac:dyDescent="0.25">
      <c r="A122" s="18" t="s">
        <v>89</v>
      </c>
      <c r="B122" s="19" t="s">
        <v>90</v>
      </c>
      <c r="C122" s="19" t="s">
        <v>84</v>
      </c>
      <c r="D122" s="20">
        <v>3014</v>
      </c>
      <c r="E122" s="20">
        <v>193</v>
      </c>
      <c r="F122" s="21">
        <v>228.2</v>
      </c>
      <c r="G122" s="21"/>
      <c r="H122" s="20">
        <f t="shared" si="14"/>
        <v>228.2</v>
      </c>
      <c r="I122" s="20">
        <v>415</v>
      </c>
      <c r="J122" s="20">
        <f t="shared" si="15"/>
        <v>228.25000000000003</v>
      </c>
      <c r="K122" s="20">
        <v>0</v>
      </c>
      <c r="L122" s="20">
        <f t="shared" si="16"/>
        <v>0</v>
      </c>
      <c r="M122" s="20">
        <f t="shared" si="17"/>
        <v>3663.45</v>
      </c>
      <c r="N122" s="20">
        <f t="shared" si="18"/>
        <v>3297.105</v>
      </c>
      <c r="O122" s="20"/>
      <c r="P122" s="20">
        <f t="shared" si="19"/>
        <v>3297.105</v>
      </c>
      <c r="Q122" s="20">
        <f t="shared" si="20"/>
        <v>228.2</v>
      </c>
      <c r="R122" s="21">
        <v>229.3</v>
      </c>
      <c r="S122" s="20">
        <f t="shared" si="21"/>
        <v>0</v>
      </c>
      <c r="T122" s="20">
        <f t="shared" si="22"/>
        <v>0</v>
      </c>
      <c r="U122" s="20">
        <f t="shared" si="23"/>
        <v>3014</v>
      </c>
      <c r="V122" s="20">
        <v>3014.33</v>
      </c>
      <c r="W122" s="20">
        <f t="shared" si="24"/>
        <v>0</v>
      </c>
      <c r="X122" s="20">
        <f t="shared" si="25"/>
        <v>0</v>
      </c>
      <c r="Y122" s="20">
        <f t="shared" si="26"/>
        <v>3297.105</v>
      </c>
      <c r="Z122" s="41">
        <f t="shared" si="27"/>
        <v>2948.4953191996537</v>
      </c>
      <c r="AA122" s="41"/>
    </row>
    <row r="123" spans="1:27" x14ac:dyDescent="0.25">
      <c r="A123" s="22" t="s">
        <v>25</v>
      </c>
      <c r="B123" s="23" t="s">
        <v>26</v>
      </c>
      <c r="C123" s="23" t="s">
        <v>22</v>
      </c>
      <c r="D123" s="24">
        <v>540</v>
      </c>
      <c r="E123" s="24">
        <v>0</v>
      </c>
      <c r="F123" s="25">
        <v>10</v>
      </c>
      <c r="G123" s="25"/>
      <c r="H123" s="24">
        <f t="shared" si="14"/>
        <v>10</v>
      </c>
      <c r="I123" s="24">
        <v>0</v>
      </c>
      <c r="J123" s="24">
        <f t="shared" si="15"/>
        <v>0</v>
      </c>
      <c r="K123" s="24">
        <v>0</v>
      </c>
      <c r="L123" s="24">
        <f t="shared" si="16"/>
        <v>0</v>
      </c>
      <c r="M123" s="24">
        <f t="shared" si="17"/>
        <v>550</v>
      </c>
      <c r="N123" s="24">
        <f t="shared" si="18"/>
        <v>495</v>
      </c>
      <c r="O123" s="24"/>
      <c r="P123" s="24">
        <f t="shared" si="19"/>
        <v>495</v>
      </c>
      <c r="Q123" s="24">
        <f t="shared" si="20"/>
        <v>10</v>
      </c>
      <c r="R123" s="25">
        <v>2.2000000000000002</v>
      </c>
      <c r="S123" s="24">
        <f t="shared" si="21"/>
        <v>-7.8</v>
      </c>
      <c r="T123" s="24">
        <f t="shared" si="22"/>
        <v>-7.02</v>
      </c>
      <c r="U123" s="24">
        <f t="shared" si="23"/>
        <v>540</v>
      </c>
      <c r="V123" s="24">
        <v>570.08000000000004</v>
      </c>
      <c r="W123" s="24">
        <f t="shared" si="24"/>
        <v>0</v>
      </c>
      <c r="X123" s="24">
        <f t="shared" si="25"/>
        <v>0</v>
      </c>
      <c r="Y123" s="24">
        <f t="shared" si="26"/>
        <v>487.98</v>
      </c>
      <c r="Z123" s="42">
        <f t="shared" si="27"/>
        <v>436.38487274837985</v>
      </c>
      <c r="AA123" s="42"/>
    </row>
    <row r="124" spans="1:27" ht="15" customHeight="1" x14ac:dyDescent="0.25">
      <c r="A124" s="18" t="s">
        <v>91</v>
      </c>
      <c r="B124" s="19" t="s">
        <v>92</v>
      </c>
      <c r="C124" s="19" t="s">
        <v>84</v>
      </c>
      <c r="D124" s="20"/>
      <c r="E124" s="20"/>
      <c r="F124" s="21"/>
      <c r="G124" s="21"/>
      <c r="H124" s="20">
        <f t="shared" si="14"/>
        <v>0</v>
      </c>
      <c r="I124" s="20"/>
      <c r="J124" s="20">
        <f t="shared" si="15"/>
        <v>0</v>
      </c>
      <c r="K124" s="20"/>
      <c r="L124" s="20">
        <f t="shared" si="16"/>
        <v>0</v>
      </c>
      <c r="M124" s="20">
        <f t="shared" si="17"/>
        <v>0</v>
      </c>
      <c r="N124" s="20">
        <f t="shared" si="18"/>
        <v>0</v>
      </c>
      <c r="O124" s="20"/>
      <c r="P124" s="20"/>
      <c r="Q124" s="20"/>
      <c r="R124" s="21"/>
      <c r="S124" s="20">
        <f t="shared" si="21"/>
        <v>0</v>
      </c>
      <c r="T124" s="20">
        <f t="shared" si="22"/>
        <v>0</v>
      </c>
      <c r="U124" s="20"/>
      <c r="V124" s="20"/>
      <c r="W124" s="20"/>
      <c r="X124" s="20">
        <f t="shared" si="25"/>
        <v>0</v>
      </c>
      <c r="Y124" s="20"/>
      <c r="Z124" s="41">
        <f t="shared" si="27"/>
        <v>0</v>
      </c>
      <c r="AA124" s="44" t="s">
        <v>367</v>
      </c>
    </row>
    <row r="125" spans="1:27" x14ac:dyDescent="0.25">
      <c r="A125" s="22" t="s">
        <v>337</v>
      </c>
      <c r="B125" s="23" t="s">
        <v>338</v>
      </c>
      <c r="C125" s="23" t="s">
        <v>326</v>
      </c>
      <c r="D125" s="24">
        <v>1840</v>
      </c>
      <c r="E125" s="24">
        <v>79.5</v>
      </c>
      <c r="F125" s="25">
        <v>222.5</v>
      </c>
      <c r="G125" s="25">
        <v>66.5</v>
      </c>
      <c r="H125" s="24">
        <f t="shared" si="14"/>
        <v>156</v>
      </c>
      <c r="I125" s="24">
        <v>236</v>
      </c>
      <c r="J125" s="24">
        <f t="shared" si="15"/>
        <v>129.80000000000001</v>
      </c>
      <c r="K125" s="24">
        <v>0</v>
      </c>
      <c r="L125" s="24">
        <f t="shared" si="16"/>
        <v>0</v>
      </c>
      <c r="M125" s="24">
        <f t="shared" si="17"/>
        <v>2205.3000000000002</v>
      </c>
      <c r="N125" s="24">
        <f t="shared" si="18"/>
        <v>1984.7700000000002</v>
      </c>
      <c r="O125" s="24"/>
      <c r="P125" s="24">
        <f t="shared" si="19"/>
        <v>1984.7700000000002</v>
      </c>
      <c r="Q125" s="24">
        <f t="shared" si="20"/>
        <v>156</v>
      </c>
      <c r="R125" s="25">
        <v>213.60000000000002</v>
      </c>
      <c r="S125" s="24">
        <f t="shared" si="21"/>
        <v>0</v>
      </c>
      <c r="T125" s="24">
        <f t="shared" si="22"/>
        <v>0</v>
      </c>
      <c r="U125" s="24">
        <f t="shared" si="23"/>
        <v>1840</v>
      </c>
      <c r="V125" s="24">
        <v>1840.08</v>
      </c>
      <c r="W125" s="24">
        <f t="shared" si="24"/>
        <v>0</v>
      </c>
      <c r="X125" s="24">
        <f t="shared" si="25"/>
        <v>0</v>
      </c>
      <c r="Y125" s="24">
        <f t="shared" si="26"/>
        <v>1984.7700000000002</v>
      </c>
      <c r="Z125" s="42">
        <f t="shared" si="27"/>
        <v>1774.9161930505388</v>
      </c>
      <c r="AA125" s="42"/>
    </row>
    <row r="126" spans="1:27" x14ac:dyDescent="0.25">
      <c r="A126" s="18" t="s">
        <v>301</v>
      </c>
      <c r="B126" s="19" t="s">
        <v>302</v>
      </c>
      <c r="C126" s="19" t="s">
        <v>206</v>
      </c>
      <c r="D126" s="20">
        <v>275</v>
      </c>
      <c r="E126" s="20">
        <v>1.5</v>
      </c>
      <c r="F126" s="21">
        <v>0</v>
      </c>
      <c r="G126" s="21"/>
      <c r="H126" s="20">
        <f t="shared" si="14"/>
        <v>0</v>
      </c>
      <c r="I126" s="20">
        <v>0</v>
      </c>
      <c r="J126" s="20">
        <f t="shared" si="15"/>
        <v>0</v>
      </c>
      <c r="K126" s="20">
        <v>0</v>
      </c>
      <c r="L126" s="20">
        <f t="shared" si="16"/>
        <v>0</v>
      </c>
      <c r="M126" s="20">
        <f t="shared" si="17"/>
        <v>276.5</v>
      </c>
      <c r="N126" s="20">
        <f t="shared" si="18"/>
        <v>248.85</v>
      </c>
      <c r="O126" s="20"/>
      <c r="P126" s="20">
        <f t="shared" si="19"/>
        <v>248.85</v>
      </c>
      <c r="Q126" s="20">
        <f t="shared" si="20"/>
        <v>0</v>
      </c>
      <c r="R126" s="21"/>
      <c r="S126" s="20">
        <f t="shared" si="21"/>
        <v>0</v>
      </c>
      <c r="T126" s="20">
        <f t="shared" si="22"/>
        <v>0</v>
      </c>
      <c r="U126" s="20">
        <f t="shared" si="23"/>
        <v>275</v>
      </c>
      <c r="V126" s="20">
        <v>248.83</v>
      </c>
      <c r="W126" s="20">
        <f t="shared" si="24"/>
        <v>-26.169999999999987</v>
      </c>
      <c r="X126" s="20">
        <f t="shared" si="25"/>
        <v>-23.55299999999999</v>
      </c>
      <c r="Y126" s="20">
        <f t="shared" si="26"/>
        <v>225.297</v>
      </c>
      <c r="Z126" s="41">
        <f t="shared" si="27"/>
        <v>201.47588564201757</v>
      </c>
      <c r="AA126" s="41"/>
    </row>
    <row r="127" spans="1:27" x14ac:dyDescent="0.25">
      <c r="A127" s="52" t="s">
        <v>303</v>
      </c>
      <c r="B127" s="53" t="s">
        <v>304</v>
      </c>
      <c r="C127" s="53" t="s">
        <v>206</v>
      </c>
      <c r="D127" s="54"/>
      <c r="E127" s="54">
        <v>0</v>
      </c>
      <c r="F127" s="55">
        <v>0</v>
      </c>
      <c r="G127" s="55"/>
      <c r="H127" s="54">
        <f t="shared" si="14"/>
        <v>0</v>
      </c>
      <c r="I127" s="54">
        <v>0</v>
      </c>
      <c r="J127" s="54">
        <f t="shared" si="15"/>
        <v>0</v>
      </c>
      <c r="K127" s="54">
        <v>1494</v>
      </c>
      <c r="L127" s="54">
        <f t="shared" si="16"/>
        <v>7.8631578947368421</v>
      </c>
      <c r="M127" s="54">
        <f t="shared" si="17"/>
        <v>7.8631578947368421</v>
      </c>
      <c r="N127" s="54">
        <f t="shared" si="18"/>
        <v>7.0768421052631583</v>
      </c>
      <c r="O127" s="54"/>
      <c r="P127" s="54"/>
      <c r="Q127" s="54"/>
      <c r="R127" s="55"/>
      <c r="S127" s="54"/>
      <c r="T127" s="54"/>
      <c r="U127" s="54"/>
      <c r="V127" s="54"/>
      <c r="W127" s="54"/>
      <c r="X127" s="54"/>
      <c r="Y127" s="54"/>
      <c r="Z127" s="56"/>
      <c r="AA127" s="51" t="s">
        <v>366</v>
      </c>
    </row>
    <row r="128" spans="1:27" x14ac:dyDescent="0.25">
      <c r="A128" s="18" t="s">
        <v>100</v>
      </c>
      <c r="B128" s="19" t="s">
        <v>101</v>
      </c>
      <c r="C128" s="19" t="s">
        <v>95</v>
      </c>
      <c r="D128" s="20">
        <v>3305</v>
      </c>
      <c r="E128" s="20">
        <v>270</v>
      </c>
      <c r="F128" s="21">
        <v>179.2</v>
      </c>
      <c r="G128" s="21"/>
      <c r="H128" s="20">
        <f t="shared" si="14"/>
        <v>179.2</v>
      </c>
      <c r="I128" s="20">
        <v>301.5</v>
      </c>
      <c r="J128" s="20">
        <f t="shared" si="15"/>
        <v>165.82500000000002</v>
      </c>
      <c r="K128" s="20">
        <v>0</v>
      </c>
      <c r="L128" s="20">
        <f t="shared" si="16"/>
        <v>0</v>
      </c>
      <c r="M128" s="20">
        <f t="shared" si="17"/>
        <v>3920.0249999999996</v>
      </c>
      <c r="N128" s="20">
        <f t="shared" si="18"/>
        <v>3528.0224999999996</v>
      </c>
      <c r="O128" s="20"/>
      <c r="P128" s="20">
        <f t="shared" si="19"/>
        <v>3528.0224999999996</v>
      </c>
      <c r="Q128" s="20">
        <f t="shared" si="20"/>
        <v>179.2</v>
      </c>
      <c r="R128" s="21">
        <v>194.89999999999998</v>
      </c>
      <c r="S128" s="20">
        <f t="shared" si="21"/>
        <v>0</v>
      </c>
      <c r="T128" s="20">
        <f t="shared" si="22"/>
        <v>0</v>
      </c>
      <c r="U128" s="20">
        <f t="shared" si="23"/>
        <v>3305</v>
      </c>
      <c r="V128" s="20">
        <f>3050.67+214</f>
        <v>3264.67</v>
      </c>
      <c r="W128" s="20">
        <f t="shared" si="24"/>
        <v>-40.329999999999927</v>
      </c>
      <c r="X128" s="20">
        <f t="shared" si="25"/>
        <v>-36.296999999999933</v>
      </c>
      <c r="Y128" s="20">
        <f t="shared" si="26"/>
        <v>3491.7254999999996</v>
      </c>
      <c r="Z128" s="41">
        <f t="shared" si="27"/>
        <v>3122.5381941673281</v>
      </c>
      <c r="AA128" s="41"/>
    </row>
    <row r="129" spans="1:27" x14ac:dyDescent="0.25">
      <c r="A129" s="22" t="s">
        <v>198</v>
      </c>
      <c r="B129" s="23" t="s">
        <v>199</v>
      </c>
      <c r="C129" s="23" t="s">
        <v>195</v>
      </c>
      <c r="D129" s="24">
        <v>1691</v>
      </c>
      <c r="E129" s="24">
        <v>243</v>
      </c>
      <c r="F129" s="25">
        <v>192</v>
      </c>
      <c r="G129" s="25"/>
      <c r="H129" s="24">
        <f t="shared" si="14"/>
        <v>192</v>
      </c>
      <c r="I129" s="24">
        <v>0</v>
      </c>
      <c r="J129" s="24">
        <f t="shared" si="15"/>
        <v>0</v>
      </c>
      <c r="K129" s="24">
        <v>0</v>
      </c>
      <c r="L129" s="24">
        <f t="shared" si="16"/>
        <v>0</v>
      </c>
      <c r="M129" s="24">
        <f t="shared" si="17"/>
        <v>2126</v>
      </c>
      <c r="N129" s="24">
        <f t="shared" si="18"/>
        <v>1913.4</v>
      </c>
      <c r="O129" s="24"/>
      <c r="P129" s="24">
        <f t="shared" si="19"/>
        <v>1913.4</v>
      </c>
      <c r="Q129" s="24">
        <f t="shared" si="20"/>
        <v>192</v>
      </c>
      <c r="R129" s="25">
        <v>217.20000000000002</v>
      </c>
      <c r="S129" s="24">
        <f t="shared" si="21"/>
        <v>0</v>
      </c>
      <c r="T129" s="24">
        <f t="shared" si="22"/>
        <v>0</v>
      </c>
      <c r="U129" s="24">
        <f t="shared" si="23"/>
        <v>1691</v>
      </c>
      <c r="V129" s="24">
        <v>1682.17</v>
      </c>
      <c r="W129" s="24">
        <f t="shared" si="24"/>
        <v>-8.8299999999999272</v>
      </c>
      <c r="X129" s="24">
        <f t="shared" si="25"/>
        <v>-7.9469999999999343</v>
      </c>
      <c r="Y129" s="24">
        <f t="shared" si="26"/>
        <v>1905.4530000000002</v>
      </c>
      <c r="Z129" s="42">
        <f t="shared" si="27"/>
        <v>1703.9855423030017</v>
      </c>
      <c r="AA129" s="42"/>
    </row>
    <row r="130" spans="1:27" x14ac:dyDescent="0.25">
      <c r="A130" s="18" t="s">
        <v>176</v>
      </c>
      <c r="B130" s="19" t="s">
        <v>177</v>
      </c>
      <c r="C130" s="19" t="s">
        <v>169</v>
      </c>
      <c r="D130" s="20">
        <v>5670</v>
      </c>
      <c r="E130" s="20">
        <v>226</v>
      </c>
      <c r="F130" s="21">
        <v>415</v>
      </c>
      <c r="G130" s="21"/>
      <c r="H130" s="20">
        <f t="shared" si="14"/>
        <v>415</v>
      </c>
      <c r="I130" s="20">
        <v>738</v>
      </c>
      <c r="J130" s="20">
        <f t="shared" si="15"/>
        <v>405.90000000000003</v>
      </c>
      <c r="K130" s="20">
        <v>0</v>
      </c>
      <c r="L130" s="20">
        <f t="shared" si="16"/>
        <v>0</v>
      </c>
      <c r="M130" s="20">
        <f t="shared" si="17"/>
        <v>6716.9</v>
      </c>
      <c r="N130" s="20">
        <f t="shared" si="18"/>
        <v>6045.21</v>
      </c>
      <c r="O130" s="20"/>
      <c r="P130" s="20">
        <f t="shared" si="19"/>
        <v>6045.21</v>
      </c>
      <c r="Q130" s="20">
        <f t="shared" si="20"/>
        <v>415</v>
      </c>
      <c r="R130" s="21">
        <v>526.5</v>
      </c>
      <c r="S130" s="20">
        <f t="shared" si="21"/>
        <v>0</v>
      </c>
      <c r="T130" s="20">
        <f t="shared" si="22"/>
        <v>0</v>
      </c>
      <c r="U130" s="20">
        <f t="shared" si="23"/>
        <v>5670</v>
      </c>
      <c r="V130" s="20">
        <v>5670</v>
      </c>
      <c r="W130" s="20">
        <f t="shared" si="24"/>
        <v>0</v>
      </c>
      <c r="X130" s="20">
        <f t="shared" si="25"/>
        <v>0</v>
      </c>
      <c r="Y130" s="20">
        <f t="shared" si="26"/>
        <v>6045.21</v>
      </c>
      <c r="Z130" s="41">
        <f t="shared" si="27"/>
        <v>5406.0375355285732</v>
      </c>
      <c r="AA130" s="41"/>
    </row>
    <row r="131" spans="1:27" x14ac:dyDescent="0.25">
      <c r="A131" s="22" t="s">
        <v>12</v>
      </c>
      <c r="B131" s="23" t="s">
        <v>13</v>
      </c>
      <c r="C131" s="23" t="s">
        <v>7</v>
      </c>
      <c r="D131" s="24">
        <v>4060</v>
      </c>
      <c r="E131" s="24">
        <v>149.5</v>
      </c>
      <c r="F131" s="25">
        <v>446.8</v>
      </c>
      <c r="G131" s="25">
        <v>7.7</v>
      </c>
      <c r="H131" s="24">
        <f t="shared" si="14"/>
        <v>439.1</v>
      </c>
      <c r="I131" s="24">
        <v>448.5</v>
      </c>
      <c r="J131" s="24">
        <f t="shared" si="15"/>
        <v>246.67500000000001</v>
      </c>
      <c r="K131" s="24">
        <v>0</v>
      </c>
      <c r="L131" s="24">
        <f t="shared" si="16"/>
        <v>0</v>
      </c>
      <c r="M131" s="24">
        <f t="shared" si="17"/>
        <v>4895.2750000000005</v>
      </c>
      <c r="N131" s="24">
        <f t="shared" si="18"/>
        <v>4405.7475000000004</v>
      </c>
      <c r="O131" s="24"/>
      <c r="P131" s="24">
        <f t="shared" si="19"/>
        <v>4405.7475000000004</v>
      </c>
      <c r="Q131" s="24">
        <f t="shared" si="20"/>
        <v>439.1</v>
      </c>
      <c r="R131" s="25">
        <v>461.4</v>
      </c>
      <c r="S131" s="24">
        <f t="shared" si="21"/>
        <v>0</v>
      </c>
      <c r="T131" s="24">
        <f t="shared" si="22"/>
        <v>0</v>
      </c>
      <c r="U131" s="24">
        <f t="shared" si="23"/>
        <v>4060</v>
      </c>
      <c r="V131" s="24">
        <v>3960.92</v>
      </c>
      <c r="W131" s="24">
        <f t="shared" si="24"/>
        <v>-99.079999999999927</v>
      </c>
      <c r="X131" s="24">
        <f t="shared" si="25"/>
        <v>-89.17199999999994</v>
      </c>
      <c r="Y131" s="24">
        <f t="shared" si="26"/>
        <v>4316.5755000000008</v>
      </c>
      <c r="Z131" s="42">
        <f t="shared" si="27"/>
        <v>3860.1751102018002</v>
      </c>
      <c r="AA131" s="42"/>
    </row>
    <row r="132" spans="1:27" x14ac:dyDescent="0.25">
      <c r="A132" s="18" t="s">
        <v>305</v>
      </c>
      <c r="B132" s="19" t="s">
        <v>306</v>
      </c>
      <c r="C132" s="19" t="s">
        <v>206</v>
      </c>
      <c r="D132" s="20">
        <v>1503</v>
      </c>
      <c r="E132" s="20">
        <v>91</v>
      </c>
      <c r="F132" s="21">
        <v>91.2</v>
      </c>
      <c r="G132" s="21"/>
      <c r="H132" s="20">
        <f t="shared" si="14"/>
        <v>91.2</v>
      </c>
      <c r="I132" s="20">
        <v>0</v>
      </c>
      <c r="J132" s="20">
        <f t="shared" si="15"/>
        <v>0</v>
      </c>
      <c r="K132" s="20">
        <v>0</v>
      </c>
      <c r="L132" s="20">
        <f t="shared" si="16"/>
        <v>0</v>
      </c>
      <c r="M132" s="20">
        <f t="shared" si="17"/>
        <v>1685.2</v>
      </c>
      <c r="N132" s="20">
        <f t="shared" si="18"/>
        <v>1516.68</v>
      </c>
      <c r="O132" s="20"/>
      <c r="P132" s="20">
        <f t="shared" si="19"/>
        <v>1516.68</v>
      </c>
      <c r="Q132" s="20">
        <f t="shared" si="20"/>
        <v>91.2</v>
      </c>
      <c r="R132" s="21">
        <v>126.8</v>
      </c>
      <c r="S132" s="20">
        <f t="shared" si="21"/>
        <v>0</v>
      </c>
      <c r="T132" s="20">
        <f t="shared" si="22"/>
        <v>0</v>
      </c>
      <c r="U132" s="20">
        <f t="shared" si="23"/>
        <v>1503</v>
      </c>
      <c r="V132" s="20">
        <f>965+328+237.5</f>
        <v>1530.5</v>
      </c>
      <c r="W132" s="20">
        <f t="shared" si="24"/>
        <v>0</v>
      </c>
      <c r="X132" s="20">
        <f t="shared" si="25"/>
        <v>0</v>
      </c>
      <c r="Y132" s="20">
        <f t="shared" si="26"/>
        <v>1516.68</v>
      </c>
      <c r="Z132" s="41">
        <f t="shared" si="27"/>
        <v>1356.31830976682</v>
      </c>
      <c r="AA132" s="41"/>
    </row>
    <row r="133" spans="1:27" x14ac:dyDescent="0.25">
      <c r="A133" s="22" t="s">
        <v>200</v>
      </c>
      <c r="B133" s="23" t="s">
        <v>201</v>
      </c>
      <c r="C133" s="23" t="s">
        <v>195</v>
      </c>
      <c r="D133" s="24"/>
      <c r="E133" s="24"/>
      <c r="F133" s="25"/>
      <c r="G133" s="25"/>
      <c r="H133" s="24">
        <f t="shared" si="14"/>
        <v>0</v>
      </c>
      <c r="I133" s="24"/>
      <c r="J133" s="24">
        <f t="shared" si="15"/>
        <v>0</v>
      </c>
      <c r="K133" s="24">
        <v>10800.5</v>
      </c>
      <c r="L133" s="24">
        <f t="shared" si="16"/>
        <v>56.844736842105263</v>
      </c>
      <c r="M133" s="24">
        <f t="shared" si="17"/>
        <v>56.844736842105263</v>
      </c>
      <c r="N133" s="24">
        <f t="shared" si="18"/>
        <v>51.16026315789474</v>
      </c>
      <c r="O133" s="24"/>
      <c r="P133" s="24">
        <f t="shared" si="19"/>
        <v>51.16026315789474</v>
      </c>
      <c r="Q133" s="24">
        <f t="shared" si="20"/>
        <v>0</v>
      </c>
      <c r="R133" s="25"/>
      <c r="S133" s="24">
        <f t="shared" si="21"/>
        <v>0</v>
      </c>
      <c r="T133" s="24">
        <f t="shared" si="22"/>
        <v>0</v>
      </c>
      <c r="U133" s="24">
        <f t="shared" si="23"/>
        <v>0</v>
      </c>
      <c r="V133" s="24"/>
      <c r="W133" s="24">
        <f t="shared" si="24"/>
        <v>0</v>
      </c>
      <c r="X133" s="24">
        <f t="shared" si="25"/>
        <v>0</v>
      </c>
      <c r="Y133" s="24">
        <f t="shared" si="26"/>
        <v>51.16026315789474</v>
      </c>
      <c r="Z133" s="42">
        <f t="shared" si="27"/>
        <v>45.750983499183413</v>
      </c>
      <c r="AA133" s="42"/>
    </row>
    <row r="134" spans="1:27" x14ac:dyDescent="0.25">
      <c r="A134" s="18" t="s">
        <v>307</v>
      </c>
      <c r="B134" s="19" t="s">
        <v>308</v>
      </c>
      <c r="C134" s="19" t="s">
        <v>206</v>
      </c>
      <c r="D134" s="20">
        <v>30</v>
      </c>
      <c r="E134" s="20">
        <v>0</v>
      </c>
      <c r="F134" s="21">
        <v>0</v>
      </c>
      <c r="G134" s="21"/>
      <c r="H134" s="20">
        <f t="shared" si="14"/>
        <v>0</v>
      </c>
      <c r="I134" s="20">
        <v>0</v>
      </c>
      <c r="J134" s="20">
        <f t="shared" si="15"/>
        <v>0</v>
      </c>
      <c r="K134" s="20">
        <v>0</v>
      </c>
      <c r="L134" s="20">
        <f t="shared" si="16"/>
        <v>0</v>
      </c>
      <c r="M134" s="20">
        <f t="shared" si="17"/>
        <v>30</v>
      </c>
      <c r="N134" s="20">
        <f t="shared" si="18"/>
        <v>27</v>
      </c>
      <c r="O134" s="20"/>
      <c r="P134" s="20">
        <f t="shared" si="19"/>
        <v>27</v>
      </c>
      <c r="Q134" s="20">
        <f t="shared" si="20"/>
        <v>0</v>
      </c>
      <c r="R134" s="21"/>
      <c r="S134" s="20">
        <f t="shared" si="21"/>
        <v>0</v>
      </c>
      <c r="T134" s="20">
        <f t="shared" si="22"/>
        <v>0</v>
      </c>
      <c r="U134" s="20">
        <f t="shared" si="23"/>
        <v>30</v>
      </c>
      <c r="V134" s="20">
        <v>29.42</v>
      </c>
      <c r="W134" s="20">
        <f t="shared" si="24"/>
        <v>-0.57999999999999829</v>
      </c>
      <c r="X134" s="20">
        <f t="shared" si="25"/>
        <v>-0.52199999999999847</v>
      </c>
      <c r="Y134" s="20">
        <f t="shared" si="26"/>
        <v>26.478000000000002</v>
      </c>
      <c r="Z134" s="41">
        <f t="shared" si="27"/>
        <v>23.678426699109803</v>
      </c>
      <c r="AA134" s="41"/>
    </row>
    <row r="135" spans="1:27" x14ac:dyDescent="0.25">
      <c r="A135" s="22" t="s">
        <v>309</v>
      </c>
      <c r="B135" s="23" t="s">
        <v>310</v>
      </c>
      <c r="C135" s="23" t="s">
        <v>206</v>
      </c>
      <c r="D135" s="24">
        <v>132</v>
      </c>
      <c r="E135" s="24">
        <v>0</v>
      </c>
      <c r="F135" s="25">
        <v>8</v>
      </c>
      <c r="G135" s="25"/>
      <c r="H135" s="24">
        <f t="shared" si="14"/>
        <v>8</v>
      </c>
      <c r="I135" s="24">
        <v>0</v>
      </c>
      <c r="J135" s="24">
        <f t="shared" si="15"/>
        <v>0</v>
      </c>
      <c r="K135" s="24">
        <v>0</v>
      </c>
      <c r="L135" s="24">
        <f t="shared" si="16"/>
        <v>0</v>
      </c>
      <c r="M135" s="24">
        <f t="shared" si="17"/>
        <v>140</v>
      </c>
      <c r="N135" s="24">
        <f t="shared" si="18"/>
        <v>126</v>
      </c>
      <c r="O135" s="24"/>
      <c r="P135" s="24">
        <f t="shared" si="19"/>
        <v>126</v>
      </c>
      <c r="Q135" s="24">
        <f t="shared" si="20"/>
        <v>8</v>
      </c>
      <c r="R135" s="25">
        <v>5.6</v>
      </c>
      <c r="S135" s="24">
        <f t="shared" si="21"/>
        <v>-2.4000000000000004</v>
      </c>
      <c r="T135" s="24">
        <f t="shared" si="22"/>
        <v>-2.1600000000000006</v>
      </c>
      <c r="U135" s="24">
        <f t="shared" si="23"/>
        <v>132</v>
      </c>
      <c r="V135" s="24">
        <v>134.83000000000001</v>
      </c>
      <c r="W135" s="24">
        <f t="shared" si="24"/>
        <v>0</v>
      </c>
      <c r="X135" s="24">
        <f t="shared" si="25"/>
        <v>0</v>
      </c>
      <c r="Y135" s="24">
        <f t="shared" si="26"/>
        <v>123.84</v>
      </c>
      <c r="Z135" s="42">
        <f t="shared" si="27"/>
        <v>110.74614254920154</v>
      </c>
      <c r="AA135" s="42"/>
    </row>
    <row r="136" spans="1:27" x14ac:dyDescent="0.25">
      <c r="A136" s="18" t="s">
        <v>311</v>
      </c>
      <c r="B136" s="19" t="s">
        <v>312</v>
      </c>
      <c r="C136" s="19" t="s">
        <v>206</v>
      </c>
      <c r="D136" s="20"/>
      <c r="E136" s="20">
        <v>0</v>
      </c>
      <c r="F136" s="21">
        <v>28</v>
      </c>
      <c r="G136" s="21"/>
      <c r="H136" s="20">
        <f t="shared" ref="H136:H172" si="28">F136-G136</f>
        <v>28</v>
      </c>
      <c r="I136" s="20">
        <v>0</v>
      </c>
      <c r="J136" s="20">
        <f t="shared" ref="J136:J172" si="29">$I136*$J$5</f>
        <v>0</v>
      </c>
      <c r="K136" s="20">
        <v>0</v>
      </c>
      <c r="L136" s="20">
        <f t="shared" ref="L136:L172" si="30">$K136/$L$5</f>
        <v>0</v>
      </c>
      <c r="M136" s="20">
        <f t="shared" ref="M136:M172" si="31">SUM($D136,$E136,$H136,$J136,$L136)</f>
        <v>28</v>
      </c>
      <c r="N136" s="20">
        <f t="shared" ref="N136:N172" si="32">$M136*$N$5</f>
        <v>25.2</v>
      </c>
      <c r="O136" s="20"/>
      <c r="P136" s="20">
        <f t="shared" ref="P136:P172" si="33">N136</f>
        <v>25.2</v>
      </c>
      <c r="Q136" s="20">
        <f t="shared" ref="Q136:Q172" si="34">H136</f>
        <v>28</v>
      </c>
      <c r="R136" s="21">
        <v>24.1</v>
      </c>
      <c r="S136" s="20">
        <f t="shared" si="21"/>
        <v>-3.8999999999999986</v>
      </c>
      <c r="T136" s="20">
        <f t="shared" si="22"/>
        <v>-3.5099999999999989</v>
      </c>
      <c r="U136" s="20">
        <f t="shared" si="23"/>
        <v>0</v>
      </c>
      <c r="V136" s="20"/>
      <c r="W136" s="20">
        <f t="shared" si="24"/>
        <v>0</v>
      </c>
      <c r="X136" s="20">
        <f t="shared" si="25"/>
        <v>0</v>
      </c>
      <c r="Y136" s="20">
        <f t="shared" si="26"/>
        <v>21.69</v>
      </c>
      <c r="Z136" s="41">
        <f t="shared" si="27"/>
        <v>19.396671769155212</v>
      </c>
      <c r="AA136" s="41"/>
    </row>
    <row r="137" spans="1:27" x14ac:dyDescent="0.25">
      <c r="A137" s="22" t="s">
        <v>27</v>
      </c>
      <c r="B137" s="23" t="s">
        <v>28</v>
      </c>
      <c r="C137" s="23" t="s">
        <v>22</v>
      </c>
      <c r="D137" s="24">
        <v>112</v>
      </c>
      <c r="E137" s="24">
        <v>7</v>
      </c>
      <c r="F137" s="25">
        <v>0</v>
      </c>
      <c r="G137" s="25"/>
      <c r="H137" s="24">
        <f t="shared" si="28"/>
        <v>0</v>
      </c>
      <c r="I137" s="24">
        <v>0</v>
      </c>
      <c r="J137" s="24">
        <f t="shared" si="29"/>
        <v>0</v>
      </c>
      <c r="K137" s="24">
        <v>0</v>
      </c>
      <c r="L137" s="24">
        <f t="shared" si="30"/>
        <v>0</v>
      </c>
      <c r="M137" s="24">
        <f t="shared" si="31"/>
        <v>119</v>
      </c>
      <c r="N137" s="24">
        <f t="shared" si="32"/>
        <v>107.10000000000001</v>
      </c>
      <c r="O137" s="24"/>
      <c r="P137" s="24">
        <f t="shared" si="33"/>
        <v>107.10000000000001</v>
      </c>
      <c r="Q137" s="24">
        <f t="shared" si="34"/>
        <v>0</v>
      </c>
      <c r="R137" s="25"/>
      <c r="S137" s="24">
        <f t="shared" ref="S137:S172" si="35">IF((R137-Q137)&lt;0,(R137-Q137), )</f>
        <v>0</v>
      </c>
      <c r="T137" s="24">
        <f t="shared" ref="T137:T172" si="36">$S137*$T$5</f>
        <v>0</v>
      </c>
      <c r="U137" s="24">
        <f t="shared" ref="U137:U172" si="37">D137</f>
        <v>112</v>
      </c>
      <c r="V137" s="24">
        <v>116.67</v>
      </c>
      <c r="W137" s="24">
        <f t="shared" ref="W137:W172" si="38">IF((V137-U137)&lt;0,(V137-U137), )</f>
        <v>0</v>
      </c>
      <c r="X137" s="24">
        <f t="shared" ref="X137:X172" si="39">$W137*$X$5</f>
        <v>0</v>
      </c>
      <c r="Y137" s="24">
        <f t="shared" ref="Y137:Y172" si="40">P137+T137+X137</f>
        <v>107.10000000000001</v>
      </c>
      <c r="Z137" s="42">
        <f t="shared" ref="Z137:Z172" si="41">$Y137*$Z$5</f>
        <v>95.776097117405399</v>
      </c>
      <c r="AA137" s="42"/>
    </row>
    <row r="138" spans="1:27" x14ac:dyDescent="0.25">
      <c r="A138" s="18" t="s">
        <v>189</v>
      </c>
      <c r="B138" s="19" t="s">
        <v>190</v>
      </c>
      <c r="C138" s="19" t="s">
        <v>184</v>
      </c>
      <c r="D138" s="20">
        <v>145</v>
      </c>
      <c r="E138" s="20">
        <v>0</v>
      </c>
      <c r="F138" s="21">
        <v>113.9</v>
      </c>
      <c r="G138" s="21"/>
      <c r="H138" s="20">
        <f t="shared" si="28"/>
        <v>113.9</v>
      </c>
      <c r="I138" s="20">
        <v>0</v>
      </c>
      <c r="J138" s="20">
        <f t="shared" si="29"/>
        <v>0</v>
      </c>
      <c r="K138" s="20">
        <v>0</v>
      </c>
      <c r="L138" s="20">
        <f t="shared" si="30"/>
        <v>0</v>
      </c>
      <c r="M138" s="20">
        <f t="shared" si="31"/>
        <v>258.89999999999998</v>
      </c>
      <c r="N138" s="20">
        <f t="shared" si="32"/>
        <v>233.01</v>
      </c>
      <c r="O138" s="20"/>
      <c r="P138" s="20">
        <f t="shared" si="33"/>
        <v>233.01</v>
      </c>
      <c r="Q138" s="20">
        <f t="shared" si="34"/>
        <v>113.9</v>
      </c>
      <c r="R138" s="21">
        <v>108.89999999999999</v>
      </c>
      <c r="S138" s="20">
        <f t="shared" si="35"/>
        <v>-5.0000000000000142</v>
      </c>
      <c r="T138" s="20">
        <f t="shared" si="36"/>
        <v>-4.5000000000000133</v>
      </c>
      <c r="U138" s="20">
        <f t="shared" si="37"/>
        <v>145</v>
      </c>
      <c r="V138" s="20">
        <v>137.08000000000001</v>
      </c>
      <c r="W138" s="20">
        <f t="shared" si="38"/>
        <v>-7.9199999999999875</v>
      </c>
      <c r="X138" s="20">
        <f t="shared" si="39"/>
        <v>-7.1279999999999886</v>
      </c>
      <c r="Y138" s="20">
        <f t="shared" si="40"/>
        <v>221.38200000000001</v>
      </c>
      <c r="Z138" s="41">
        <f t="shared" si="41"/>
        <v>197.97482662974267</v>
      </c>
      <c r="AA138" s="41"/>
    </row>
    <row r="139" spans="1:27" x14ac:dyDescent="0.25">
      <c r="A139" s="22" t="s">
        <v>207</v>
      </c>
      <c r="B139" s="23" t="s">
        <v>208</v>
      </c>
      <c r="C139" s="23" t="s">
        <v>206</v>
      </c>
      <c r="D139" s="24"/>
      <c r="E139" s="24">
        <v>0</v>
      </c>
      <c r="F139" s="25">
        <v>125.9</v>
      </c>
      <c r="G139" s="25"/>
      <c r="H139" s="24">
        <f t="shared" si="28"/>
        <v>125.9</v>
      </c>
      <c r="I139" s="24">
        <v>129</v>
      </c>
      <c r="J139" s="24">
        <f t="shared" si="29"/>
        <v>70.95</v>
      </c>
      <c r="K139" s="24">
        <v>0</v>
      </c>
      <c r="L139" s="24">
        <f t="shared" si="30"/>
        <v>0</v>
      </c>
      <c r="M139" s="24">
        <f t="shared" si="31"/>
        <v>196.85000000000002</v>
      </c>
      <c r="N139" s="24">
        <f t="shared" si="32"/>
        <v>177.16500000000002</v>
      </c>
      <c r="O139" s="24"/>
      <c r="P139" s="24">
        <f t="shared" si="33"/>
        <v>177.16500000000002</v>
      </c>
      <c r="Q139" s="24">
        <f t="shared" si="34"/>
        <v>125.9</v>
      </c>
      <c r="R139" s="25">
        <v>141.1</v>
      </c>
      <c r="S139" s="24">
        <f t="shared" si="35"/>
        <v>0</v>
      </c>
      <c r="T139" s="24">
        <f t="shared" si="36"/>
        <v>0</v>
      </c>
      <c r="U139" s="24">
        <f t="shared" si="37"/>
        <v>0</v>
      </c>
      <c r="V139" s="24"/>
      <c r="W139" s="24">
        <f t="shared" si="38"/>
        <v>0</v>
      </c>
      <c r="X139" s="24">
        <f t="shared" si="39"/>
        <v>0</v>
      </c>
      <c r="Y139" s="24">
        <f t="shared" si="40"/>
        <v>177.16500000000002</v>
      </c>
      <c r="Z139" s="42">
        <f t="shared" si="41"/>
        <v>158.43298081984247</v>
      </c>
      <c r="AA139" s="42"/>
    </row>
    <row r="140" spans="1:27" x14ac:dyDescent="0.25">
      <c r="A140" s="18" t="s">
        <v>14</v>
      </c>
      <c r="B140" s="19" t="s">
        <v>15</v>
      </c>
      <c r="C140" s="19" t="s">
        <v>7</v>
      </c>
      <c r="D140" s="20">
        <v>158</v>
      </c>
      <c r="E140" s="20">
        <v>0.5</v>
      </c>
      <c r="F140" s="21">
        <v>250.8</v>
      </c>
      <c r="G140" s="21"/>
      <c r="H140" s="20">
        <f t="shared" si="28"/>
        <v>250.8</v>
      </c>
      <c r="I140" s="20">
        <v>68</v>
      </c>
      <c r="J140" s="20">
        <f t="shared" si="29"/>
        <v>37.400000000000006</v>
      </c>
      <c r="K140" s="20">
        <v>0</v>
      </c>
      <c r="L140" s="20">
        <f t="shared" si="30"/>
        <v>0</v>
      </c>
      <c r="M140" s="20">
        <f t="shared" si="31"/>
        <v>446.70000000000005</v>
      </c>
      <c r="N140" s="20">
        <f t="shared" si="32"/>
        <v>402.03000000000003</v>
      </c>
      <c r="O140" s="20"/>
      <c r="P140" s="20">
        <f t="shared" si="33"/>
        <v>402.03000000000003</v>
      </c>
      <c r="Q140" s="20">
        <f t="shared" si="34"/>
        <v>250.8</v>
      </c>
      <c r="R140" s="21">
        <v>279.60000000000002</v>
      </c>
      <c r="S140" s="20">
        <f t="shared" si="35"/>
        <v>0</v>
      </c>
      <c r="T140" s="20">
        <f t="shared" si="36"/>
        <v>0</v>
      </c>
      <c r="U140" s="20">
        <f t="shared" si="37"/>
        <v>158</v>
      </c>
      <c r="V140" s="20">
        <v>161.16999999999999</v>
      </c>
      <c r="W140" s="20">
        <f t="shared" si="38"/>
        <v>0</v>
      </c>
      <c r="X140" s="20">
        <f t="shared" si="39"/>
        <v>0</v>
      </c>
      <c r="Y140" s="20">
        <f t="shared" si="40"/>
        <v>402.03000000000003</v>
      </c>
      <c r="Z140" s="41">
        <f t="shared" si="41"/>
        <v>359.52254270878143</v>
      </c>
      <c r="AA140" s="41"/>
    </row>
    <row r="141" spans="1:27" x14ac:dyDescent="0.25">
      <c r="A141" s="22" t="s">
        <v>16</v>
      </c>
      <c r="B141" s="23" t="s">
        <v>17</v>
      </c>
      <c r="C141" s="23" t="s">
        <v>7</v>
      </c>
      <c r="D141" s="24">
        <v>565</v>
      </c>
      <c r="E141" s="24">
        <v>53.5</v>
      </c>
      <c r="F141" s="25">
        <v>14.2</v>
      </c>
      <c r="G141" s="25"/>
      <c r="H141" s="24">
        <f t="shared" si="28"/>
        <v>14.2</v>
      </c>
      <c r="I141" s="24">
        <v>71</v>
      </c>
      <c r="J141" s="24">
        <f t="shared" si="29"/>
        <v>39.050000000000004</v>
      </c>
      <c r="K141" s="24">
        <v>0</v>
      </c>
      <c r="L141" s="24">
        <f t="shared" si="30"/>
        <v>0</v>
      </c>
      <c r="M141" s="24">
        <f t="shared" si="31"/>
        <v>671.75</v>
      </c>
      <c r="N141" s="24">
        <f t="shared" si="32"/>
        <v>604.57500000000005</v>
      </c>
      <c r="O141" s="24"/>
      <c r="P141" s="24">
        <f t="shared" si="33"/>
        <v>604.57500000000005</v>
      </c>
      <c r="Q141" s="24">
        <f t="shared" si="34"/>
        <v>14.2</v>
      </c>
      <c r="R141" s="25">
        <v>4.3000000000000007</v>
      </c>
      <c r="S141" s="24">
        <f t="shared" si="35"/>
        <v>-9.8999999999999986</v>
      </c>
      <c r="T141" s="24">
        <f t="shared" si="36"/>
        <v>-8.9099999999999984</v>
      </c>
      <c r="U141" s="24">
        <f t="shared" si="37"/>
        <v>565</v>
      </c>
      <c r="V141" s="24">
        <v>559.83000000000004</v>
      </c>
      <c r="W141" s="24">
        <f t="shared" si="38"/>
        <v>-5.1699999999999591</v>
      </c>
      <c r="X141" s="24">
        <f t="shared" si="39"/>
        <v>-4.6529999999999632</v>
      </c>
      <c r="Y141" s="24">
        <f t="shared" si="40"/>
        <v>591.01200000000017</v>
      </c>
      <c r="Z141" s="42">
        <f t="shared" si="41"/>
        <v>528.52308785762852</v>
      </c>
      <c r="AA141" s="42"/>
    </row>
    <row r="142" spans="1:27" x14ac:dyDescent="0.25">
      <c r="A142" s="18" t="s">
        <v>313</v>
      </c>
      <c r="B142" s="19" t="s">
        <v>314</v>
      </c>
      <c r="C142" s="19" t="s">
        <v>206</v>
      </c>
      <c r="D142" s="20">
        <v>920</v>
      </c>
      <c r="E142" s="20">
        <v>58.5</v>
      </c>
      <c r="F142" s="21">
        <v>52.7</v>
      </c>
      <c r="G142" s="21"/>
      <c r="H142" s="20">
        <f t="shared" si="28"/>
        <v>52.7</v>
      </c>
      <c r="I142" s="20">
        <v>19</v>
      </c>
      <c r="J142" s="20">
        <f t="shared" si="29"/>
        <v>10.450000000000001</v>
      </c>
      <c r="K142" s="20">
        <v>0</v>
      </c>
      <c r="L142" s="20">
        <f t="shared" si="30"/>
        <v>0</v>
      </c>
      <c r="M142" s="20">
        <f t="shared" si="31"/>
        <v>1041.6500000000001</v>
      </c>
      <c r="N142" s="20">
        <f t="shared" si="32"/>
        <v>937.48500000000013</v>
      </c>
      <c r="O142" s="20"/>
      <c r="P142" s="20">
        <f t="shared" si="33"/>
        <v>937.48500000000013</v>
      </c>
      <c r="Q142" s="20">
        <f t="shared" si="34"/>
        <v>52.7</v>
      </c>
      <c r="R142" s="21">
        <v>46.1</v>
      </c>
      <c r="S142" s="20">
        <f t="shared" si="35"/>
        <v>-6.6000000000000014</v>
      </c>
      <c r="T142" s="20">
        <f t="shared" si="36"/>
        <v>-5.9400000000000013</v>
      </c>
      <c r="U142" s="20">
        <f t="shared" si="37"/>
        <v>920</v>
      </c>
      <c r="V142" s="20">
        <v>903.58</v>
      </c>
      <c r="W142" s="20">
        <f t="shared" si="38"/>
        <v>-16.419999999999959</v>
      </c>
      <c r="X142" s="20">
        <f t="shared" si="39"/>
        <v>-14.777999999999963</v>
      </c>
      <c r="Y142" s="20">
        <f t="shared" si="40"/>
        <v>916.76700000000005</v>
      </c>
      <c r="Z142" s="41">
        <f t="shared" si="41"/>
        <v>819.83534291346768</v>
      </c>
      <c r="AA142" s="41"/>
    </row>
    <row r="143" spans="1:27" x14ac:dyDescent="0.25">
      <c r="A143" s="22" t="s">
        <v>121</v>
      </c>
      <c r="B143" s="23" t="s">
        <v>122</v>
      </c>
      <c r="C143" s="23" t="s">
        <v>116</v>
      </c>
      <c r="D143" s="24">
        <v>1396</v>
      </c>
      <c r="E143" s="24">
        <v>0</v>
      </c>
      <c r="F143" s="25">
        <v>242.9</v>
      </c>
      <c r="G143" s="25"/>
      <c r="H143" s="24">
        <f t="shared" si="28"/>
        <v>242.9</v>
      </c>
      <c r="I143" s="24">
        <v>0</v>
      </c>
      <c r="J143" s="24">
        <f t="shared" si="29"/>
        <v>0</v>
      </c>
      <c r="K143" s="24">
        <v>0</v>
      </c>
      <c r="L143" s="24">
        <f t="shared" si="30"/>
        <v>0</v>
      </c>
      <c r="M143" s="24">
        <f t="shared" si="31"/>
        <v>1638.9</v>
      </c>
      <c r="N143" s="24">
        <f t="shared" si="32"/>
        <v>1475.0100000000002</v>
      </c>
      <c r="O143" s="24"/>
      <c r="P143" s="24">
        <f t="shared" si="33"/>
        <v>1475.0100000000002</v>
      </c>
      <c r="Q143" s="24">
        <f t="shared" si="34"/>
        <v>242.9</v>
      </c>
      <c r="R143" s="25">
        <v>246.6</v>
      </c>
      <c r="S143" s="24">
        <f t="shared" si="35"/>
        <v>0</v>
      </c>
      <c r="T143" s="24">
        <f t="shared" si="36"/>
        <v>0</v>
      </c>
      <c r="U143" s="24">
        <f t="shared" si="37"/>
        <v>1396</v>
      </c>
      <c r="V143" s="24">
        <v>1403.83</v>
      </c>
      <c r="W143" s="24">
        <f t="shared" si="38"/>
        <v>0</v>
      </c>
      <c r="X143" s="24">
        <f t="shared" si="39"/>
        <v>0</v>
      </c>
      <c r="Y143" s="24">
        <f t="shared" si="40"/>
        <v>1475.0100000000002</v>
      </c>
      <c r="Z143" s="42">
        <f t="shared" si="41"/>
        <v>1319.0541644177792</v>
      </c>
      <c r="AA143" s="42"/>
    </row>
    <row r="144" spans="1:27" x14ac:dyDescent="0.25">
      <c r="A144" s="18" t="s">
        <v>102</v>
      </c>
      <c r="B144" s="19" t="s">
        <v>103</v>
      </c>
      <c r="C144" s="19" t="s">
        <v>95</v>
      </c>
      <c r="D144" s="20">
        <v>153</v>
      </c>
      <c r="E144" s="20">
        <v>0</v>
      </c>
      <c r="F144" s="21">
        <v>419.7</v>
      </c>
      <c r="G144" s="21"/>
      <c r="H144" s="20">
        <f t="shared" si="28"/>
        <v>419.7</v>
      </c>
      <c r="I144" s="20">
        <v>0</v>
      </c>
      <c r="J144" s="20">
        <f t="shared" si="29"/>
        <v>0</v>
      </c>
      <c r="K144" s="20">
        <v>0</v>
      </c>
      <c r="L144" s="20">
        <f t="shared" si="30"/>
        <v>0</v>
      </c>
      <c r="M144" s="20">
        <f t="shared" si="31"/>
        <v>572.70000000000005</v>
      </c>
      <c r="N144" s="20">
        <f t="shared" si="32"/>
        <v>515.43000000000006</v>
      </c>
      <c r="O144" s="20"/>
      <c r="P144" s="20">
        <f t="shared" si="33"/>
        <v>515.43000000000006</v>
      </c>
      <c r="Q144" s="20">
        <f t="shared" si="34"/>
        <v>419.7</v>
      </c>
      <c r="R144" s="21">
        <v>424.3</v>
      </c>
      <c r="S144" s="20">
        <f t="shared" si="35"/>
        <v>0</v>
      </c>
      <c r="T144" s="20">
        <f t="shared" si="36"/>
        <v>0</v>
      </c>
      <c r="U144" s="20">
        <f t="shared" si="37"/>
        <v>153</v>
      </c>
      <c r="V144" s="20">
        <v>163.75</v>
      </c>
      <c r="W144" s="20">
        <f t="shared" si="38"/>
        <v>0</v>
      </c>
      <c r="X144" s="20">
        <f t="shared" si="39"/>
        <v>0</v>
      </c>
      <c r="Y144" s="20">
        <f t="shared" si="40"/>
        <v>515.43000000000006</v>
      </c>
      <c r="Z144" s="41">
        <f t="shared" si="41"/>
        <v>460.93252789191661</v>
      </c>
      <c r="AA144" s="41"/>
    </row>
    <row r="145" spans="1:27" x14ac:dyDescent="0.25">
      <c r="A145" s="22" t="s">
        <v>104</v>
      </c>
      <c r="B145" s="23" t="s">
        <v>105</v>
      </c>
      <c r="C145" s="23" t="s">
        <v>95</v>
      </c>
      <c r="D145" s="24">
        <v>8156</v>
      </c>
      <c r="E145" s="24">
        <v>675</v>
      </c>
      <c r="F145" s="25">
        <v>433.4</v>
      </c>
      <c r="G145" s="25"/>
      <c r="H145" s="24">
        <f t="shared" si="28"/>
        <v>433.4</v>
      </c>
      <c r="I145" s="24">
        <v>1536</v>
      </c>
      <c r="J145" s="24">
        <f t="shared" si="29"/>
        <v>844.80000000000007</v>
      </c>
      <c r="K145" s="24">
        <v>0</v>
      </c>
      <c r="L145" s="24">
        <f t="shared" si="30"/>
        <v>0</v>
      </c>
      <c r="M145" s="24">
        <f t="shared" si="31"/>
        <v>10109.199999999999</v>
      </c>
      <c r="N145" s="24">
        <f t="shared" si="32"/>
        <v>9098.2799999999988</v>
      </c>
      <c r="O145" s="24"/>
      <c r="P145" s="24">
        <f t="shared" si="33"/>
        <v>9098.2799999999988</v>
      </c>
      <c r="Q145" s="24">
        <f t="shared" si="34"/>
        <v>433.4</v>
      </c>
      <c r="R145" s="25">
        <v>456.5</v>
      </c>
      <c r="S145" s="24">
        <f t="shared" si="35"/>
        <v>0</v>
      </c>
      <c r="T145" s="24">
        <f t="shared" si="36"/>
        <v>0</v>
      </c>
      <c r="U145" s="24">
        <f t="shared" si="37"/>
        <v>8156</v>
      </c>
      <c r="V145" s="24">
        <v>8155.67</v>
      </c>
      <c r="W145" s="24">
        <f t="shared" si="38"/>
        <v>-0.32999999999992724</v>
      </c>
      <c r="X145" s="24">
        <f t="shared" si="39"/>
        <v>-0.29699999999993454</v>
      </c>
      <c r="Y145" s="24">
        <f t="shared" si="40"/>
        <v>9097.9829999999984</v>
      </c>
      <c r="Z145" s="42">
        <f t="shared" si="41"/>
        <v>8136.0345787161823</v>
      </c>
      <c r="AA145" s="42"/>
    </row>
    <row r="146" spans="1:27" x14ac:dyDescent="0.25">
      <c r="A146" s="18" t="s">
        <v>106</v>
      </c>
      <c r="B146" s="19" t="s">
        <v>107</v>
      </c>
      <c r="C146" s="19" t="s">
        <v>95</v>
      </c>
      <c r="D146" s="20">
        <v>71</v>
      </c>
      <c r="E146" s="20">
        <v>0</v>
      </c>
      <c r="F146" s="21">
        <v>0</v>
      </c>
      <c r="G146" s="21"/>
      <c r="H146" s="20">
        <f t="shared" si="28"/>
        <v>0</v>
      </c>
      <c r="I146" s="20">
        <v>0</v>
      </c>
      <c r="J146" s="20">
        <f t="shared" si="29"/>
        <v>0</v>
      </c>
      <c r="K146" s="20">
        <v>0</v>
      </c>
      <c r="L146" s="20">
        <f t="shared" si="30"/>
        <v>0</v>
      </c>
      <c r="M146" s="20">
        <f t="shared" si="31"/>
        <v>71</v>
      </c>
      <c r="N146" s="20">
        <f t="shared" si="32"/>
        <v>63.9</v>
      </c>
      <c r="O146" s="20"/>
      <c r="P146" s="20">
        <f t="shared" si="33"/>
        <v>63.9</v>
      </c>
      <c r="Q146" s="20">
        <f t="shared" si="34"/>
        <v>0</v>
      </c>
      <c r="R146" s="21"/>
      <c r="S146" s="20">
        <f t="shared" si="35"/>
        <v>0</v>
      </c>
      <c r="T146" s="20">
        <f t="shared" si="36"/>
        <v>0</v>
      </c>
      <c r="U146" s="20">
        <f t="shared" si="37"/>
        <v>71</v>
      </c>
      <c r="V146" s="20">
        <v>75.33</v>
      </c>
      <c r="W146" s="20">
        <f t="shared" si="38"/>
        <v>0</v>
      </c>
      <c r="X146" s="20">
        <f t="shared" si="39"/>
        <v>0</v>
      </c>
      <c r="Y146" s="20">
        <f t="shared" si="40"/>
        <v>63.9</v>
      </c>
      <c r="Z146" s="41">
        <f t="shared" si="41"/>
        <v>57.143721809544388</v>
      </c>
      <c r="AA146" s="41"/>
    </row>
    <row r="147" spans="1:27" x14ac:dyDescent="0.25">
      <c r="A147" s="52" t="s">
        <v>108</v>
      </c>
      <c r="B147" s="53" t="s">
        <v>109</v>
      </c>
      <c r="C147" s="53" t="s">
        <v>95</v>
      </c>
      <c r="D147" s="54"/>
      <c r="E147" s="54">
        <v>0</v>
      </c>
      <c r="F147" s="55">
        <v>9.8000000000000007</v>
      </c>
      <c r="G147" s="55"/>
      <c r="H147" s="54">
        <f t="shared" si="28"/>
        <v>9.8000000000000007</v>
      </c>
      <c r="I147" s="54">
        <v>0</v>
      </c>
      <c r="J147" s="54">
        <f t="shared" si="29"/>
        <v>0</v>
      </c>
      <c r="K147" s="54">
        <v>0</v>
      </c>
      <c r="L147" s="54">
        <f t="shared" si="30"/>
        <v>0</v>
      </c>
      <c r="M147" s="54">
        <f t="shared" si="31"/>
        <v>9.8000000000000007</v>
      </c>
      <c r="N147" s="54">
        <f t="shared" si="32"/>
        <v>8.82</v>
      </c>
      <c r="O147" s="54"/>
      <c r="P147" s="54"/>
      <c r="Q147" s="54"/>
      <c r="R147" s="55"/>
      <c r="S147" s="54"/>
      <c r="T147" s="54"/>
      <c r="U147" s="54"/>
      <c r="V147" s="54"/>
      <c r="W147" s="54"/>
      <c r="X147" s="54"/>
      <c r="Y147" s="54"/>
      <c r="Z147" s="56"/>
      <c r="AA147" s="51" t="s">
        <v>366</v>
      </c>
    </row>
    <row r="148" spans="1:27" x14ac:dyDescent="0.25">
      <c r="A148" s="18" t="s">
        <v>29</v>
      </c>
      <c r="B148" s="19" t="s">
        <v>30</v>
      </c>
      <c r="C148" s="19" t="s">
        <v>22</v>
      </c>
      <c r="D148" s="20">
        <v>71</v>
      </c>
      <c r="E148" s="20">
        <v>0</v>
      </c>
      <c r="F148" s="21">
        <v>6</v>
      </c>
      <c r="G148" s="21"/>
      <c r="H148" s="20">
        <f t="shared" si="28"/>
        <v>6</v>
      </c>
      <c r="I148" s="20">
        <v>0</v>
      </c>
      <c r="J148" s="20">
        <f t="shared" si="29"/>
        <v>0</v>
      </c>
      <c r="K148" s="20">
        <v>0</v>
      </c>
      <c r="L148" s="20">
        <f t="shared" si="30"/>
        <v>0</v>
      </c>
      <c r="M148" s="20">
        <f t="shared" si="31"/>
        <v>77</v>
      </c>
      <c r="N148" s="20">
        <f t="shared" si="32"/>
        <v>69.3</v>
      </c>
      <c r="O148" s="20"/>
      <c r="P148" s="20">
        <f t="shared" si="33"/>
        <v>69.3</v>
      </c>
      <c r="Q148" s="20">
        <f t="shared" si="34"/>
        <v>6</v>
      </c>
      <c r="R148" s="21">
        <v>18.899999999999999</v>
      </c>
      <c r="S148" s="20">
        <f t="shared" si="35"/>
        <v>0</v>
      </c>
      <c r="T148" s="20">
        <f t="shared" si="36"/>
        <v>0</v>
      </c>
      <c r="U148" s="20">
        <f t="shared" si="37"/>
        <v>71</v>
      </c>
      <c r="V148" s="20">
        <v>74.25</v>
      </c>
      <c r="W148" s="20">
        <f t="shared" si="38"/>
        <v>0</v>
      </c>
      <c r="X148" s="20">
        <f t="shared" si="39"/>
        <v>0</v>
      </c>
      <c r="Y148" s="20">
        <f t="shared" si="40"/>
        <v>69.3</v>
      </c>
      <c r="Z148" s="41">
        <f t="shared" si="41"/>
        <v>61.972768723027016</v>
      </c>
      <c r="AA148" s="41"/>
    </row>
    <row r="149" spans="1:27" x14ac:dyDescent="0.25">
      <c r="A149" s="22" t="s">
        <v>18</v>
      </c>
      <c r="B149" s="23" t="s">
        <v>19</v>
      </c>
      <c r="C149" s="23" t="s">
        <v>7</v>
      </c>
      <c r="D149" s="24">
        <v>20</v>
      </c>
      <c r="E149" s="24">
        <v>0</v>
      </c>
      <c r="F149" s="25">
        <v>102.8</v>
      </c>
      <c r="G149" s="25"/>
      <c r="H149" s="24">
        <f t="shared" si="28"/>
        <v>102.8</v>
      </c>
      <c r="I149" s="24">
        <v>0</v>
      </c>
      <c r="J149" s="24">
        <f t="shared" si="29"/>
        <v>0</v>
      </c>
      <c r="K149" s="24">
        <v>0</v>
      </c>
      <c r="L149" s="24">
        <f t="shared" si="30"/>
        <v>0</v>
      </c>
      <c r="M149" s="24">
        <f t="shared" si="31"/>
        <v>122.8</v>
      </c>
      <c r="N149" s="24">
        <f t="shared" si="32"/>
        <v>110.52</v>
      </c>
      <c r="O149" s="24"/>
      <c r="P149" s="24">
        <f t="shared" si="33"/>
        <v>110.52</v>
      </c>
      <c r="Q149" s="24">
        <f t="shared" si="34"/>
        <v>102.8</v>
      </c>
      <c r="R149" s="25">
        <v>109.80000000000001</v>
      </c>
      <c r="S149" s="24">
        <f t="shared" si="35"/>
        <v>0</v>
      </c>
      <c r="T149" s="24">
        <f t="shared" si="36"/>
        <v>0</v>
      </c>
      <c r="U149" s="24">
        <f t="shared" si="37"/>
        <v>20</v>
      </c>
      <c r="V149" s="24">
        <v>23.25</v>
      </c>
      <c r="W149" s="24">
        <f t="shared" si="38"/>
        <v>0</v>
      </c>
      <c r="X149" s="24">
        <f t="shared" si="39"/>
        <v>0</v>
      </c>
      <c r="Y149" s="24">
        <f t="shared" si="40"/>
        <v>110.52</v>
      </c>
      <c r="Z149" s="42">
        <f t="shared" si="41"/>
        <v>98.834493495944386</v>
      </c>
      <c r="AA149" s="42"/>
    </row>
    <row r="150" spans="1:27" x14ac:dyDescent="0.25">
      <c r="A150" s="18" t="s">
        <v>178</v>
      </c>
      <c r="B150" s="19" t="s">
        <v>179</v>
      </c>
      <c r="C150" s="19" t="s">
        <v>169</v>
      </c>
      <c r="D150" s="20">
        <v>220</v>
      </c>
      <c r="E150" s="20">
        <v>0</v>
      </c>
      <c r="F150" s="21">
        <v>0</v>
      </c>
      <c r="G150" s="21"/>
      <c r="H150" s="20">
        <f t="shared" si="28"/>
        <v>0</v>
      </c>
      <c r="I150" s="20">
        <v>0</v>
      </c>
      <c r="J150" s="20">
        <f t="shared" si="29"/>
        <v>0</v>
      </c>
      <c r="K150" s="20">
        <v>0</v>
      </c>
      <c r="L150" s="20">
        <f t="shared" si="30"/>
        <v>0</v>
      </c>
      <c r="M150" s="20">
        <f t="shared" si="31"/>
        <v>220</v>
      </c>
      <c r="N150" s="20">
        <f t="shared" si="32"/>
        <v>198</v>
      </c>
      <c r="O150" s="20"/>
      <c r="P150" s="20">
        <f t="shared" si="33"/>
        <v>198</v>
      </c>
      <c r="Q150" s="20">
        <f t="shared" si="34"/>
        <v>0</v>
      </c>
      <c r="R150" s="21"/>
      <c r="S150" s="20">
        <f t="shared" si="35"/>
        <v>0</v>
      </c>
      <c r="T150" s="20">
        <f t="shared" si="36"/>
        <v>0</v>
      </c>
      <c r="U150" s="20">
        <f t="shared" si="37"/>
        <v>220</v>
      </c>
      <c r="V150" s="20">
        <v>214.42</v>
      </c>
      <c r="W150" s="20">
        <f t="shared" si="38"/>
        <v>-5.5800000000000125</v>
      </c>
      <c r="X150" s="20">
        <f t="shared" si="39"/>
        <v>-5.0220000000000118</v>
      </c>
      <c r="Y150" s="20">
        <f t="shared" si="40"/>
        <v>192.97799999999998</v>
      </c>
      <c r="Z150" s="41">
        <f t="shared" si="41"/>
        <v>172.57403986482404</v>
      </c>
      <c r="AA150" s="41"/>
    </row>
    <row r="151" spans="1:27" x14ac:dyDescent="0.25">
      <c r="A151" s="57" t="s">
        <v>351</v>
      </c>
      <c r="B151" s="53" t="s">
        <v>315</v>
      </c>
      <c r="C151" s="53" t="s">
        <v>206</v>
      </c>
      <c r="D151" s="54"/>
      <c r="E151" s="54">
        <v>0</v>
      </c>
      <c r="F151" s="55">
        <v>0</v>
      </c>
      <c r="G151" s="55"/>
      <c r="H151" s="54">
        <f t="shared" si="28"/>
        <v>0</v>
      </c>
      <c r="I151" s="54">
        <v>62.5</v>
      </c>
      <c r="J151" s="54">
        <f t="shared" si="29"/>
        <v>34.375</v>
      </c>
      <c r="K151" s="54">
        <v>1313</v>
      </c>
      <c r="L151" s="54">
        <f t="shared" si="30"/>
        <v>6.9105263157894736</v>
      </c>
      <c r="M151" s="54">
        <f t="shared" si="31"/>
        <v>41.285526315789475</v>
      </c>
      <c r="N151" s="54">
        <f t="shared" si="32"/>
        <v>37.156973684210527</v>
      </c>
      <c r="O151" s="54"/>
      <c r="P151" s="54"/>
      <c r="Q151" s="54"/>
      <c r="R151" s="55"/>
      <c r="S151" s="54"/>
      <c r="T151" s="54"/>
      <c r="U151" s="54"/>
      <c r="V151" s="54"/>
      <c r="W151" s="54"/>
      <c r="X151" s="54"/>
      <c r="Y151" s="54"/>
      <c r="Z151" s="56"/>
      <c r="AA151" s="51" t="s">
        <v>366</v>
      </c>
    </row>
    <row r="152" spans="1:27" x14ac:dyDescent="0.25">
      <c r="A152" s="18" t="s">
        <v>316</v>
      </c>
      <c r="B152" s="19" t="s">
        <v>317</v>
      </c>
      <c r="C152" s="19" t="s">
        <v>206</v>
      </c>
      <c r="D152" s="20"/>
      <c r="E152" s="20">
        <v>0</v>
      </c>
      <c r="F152" s="21">
        <v>5.3</v>
      </c>
      <c r="G152" s="21"/>
      <c r="H152" s="20">
        <f t="shared" si="28"/>
        <v>5.3</v>
      </c>
      <c r="I152" s="20">
        <v>0</v>
      </c>
      <c r="J152" s="20">
        <f t="shared" si="29"/>
        <v>0</v>
      </c>
      <c r="K152" s="20">
        <v>0</v>
      </c>
      <c r="L152" s="20">
        <f t="shared" si="30"/>
        <v>0</v>
      </c>
      <c r="M152" s="20">
        <f t="shared" si="31"/>
        <v>5.3</v>
      </c>
      <c r="N152" s="20">
        <f t="shared" si="32"/>
        <v>4.7699999999999996</v>
      </c>
      <c r="O152" s="20"/>
      <c r="P152" s="20">
        <f t="shared" si="33"/>
        <v>4.7699999999999996</v>
      </c>
      <c r="Q152" s="20">
        <f t="shared" si="34"/>
        <v>5.3</v>
      </c>
      <c r="R152" s="21">
        <v>8.4</v>
      </c>
      <c r="S152" s="20">
        <f t="shared" si="35"/>
        <v>0</v>
      </c>
      <c r="T152" s="20">
        <f t="shared" si="36"/>
        <v>0</v>
      </c>
      <c r="U152" s="20">
        <f t="shared" si="37"/>
        <v>0</v>
      </c>
      <c r="V152" s="20"/>
      <c r="W152" s="20">
        <f t="shared" si="38"/>
        <v>0</v>
      </c>
      <c r="X152" s="20">
        <f t="shared" si="39"/>
        <v>0</v>
      </c>
      <c r="Y152" s="20">
        <f t="shared" si="40"/>
        <v>4.7699999999999996</v>
      </c>
      <c r="Z152" s="41">
        <f t="shared" si="41"/>
        <v>4.2656581069096511</v>
      </c>
      <c r="AA152" s="41"/>
    </row>
    <row r="153" spans="1:27" x14ac:dyDescent="0.25">
      <c r="A153" s="22" t="s">
        <v>339</v>
      </c>
      <c r="B153" s="23" t="s">
        <v>340</v>
      </c>
      <c r="C153" s="23" t="s">
        <v>326</v>
      </c>
      <c r="D153" s="24">
        <v>183</v>
      </c>
      <c r="E153" s="24">
        <v>65.5</v>
      </c>
      <c r="F153" s="25">
        <v>418.5</v>
      </c>
      <c r="G153" s="25">
        <v>20.100000000000001</v>
      </c>
      <c r="H153" s="24">
        <f t="shared" si="28"/>
        <v>398.4</v>
      </c>
      <c r="I153" s="24">
        <v>118</v>
      </c>
      <c r="J153" s="24">
        <f t="shared" si="29"/>
        <v>64.900000000000006</v>
      </c>
      <c r="K153" s="24">
        <v>0</v>
      </c>
      <c r="L153" s="24">
        <f t="shared" si="30"/>
        <v>0</v>
      </c>
      <c r="M153" s="24">
        <f t="shared" si="31"/>
        <v>711.8</v>
      </c>
      <c r="N153" s="24">
        <f t="shared" si="32"/>
        <v>640.62</v>
      </c>
      <c r="O153" s="24"/>
      <c r="P153" s="24">
        <f t="shared" si="33"/>
        <v>640.62</v>
      </c>
      <c r="Q153" s="24">
        <f t="shared" si="34"/>
        <v>398.4</v>
      </c>
      <c r="R153" s="25">
        <v>443.6</v>
      </c>
      <c r="S153" s="24">
        <f t="shared" si="35"/>
        <v>0</v>
      </c>
      <c r="T153" s="24">
        <f t="shared" si="36"/>
        <v>0</v>
      </c>
      <c r="U153" s="24">
        <f t="shared" si="37"/>
        <v>183</v>
      </c>
      <c r="V153" s="24">
        <v>191.75</v>
      </c>
      <c r="W153" s="24">
        <f t="shared" si="38"/>
        <v>0</v>
      </c>
      <c r="X153" s="24">
        <f t="shared" si="39"/>
        <v>0</v>
      </c>
      <c r="Y153" s="24">
        <f t="shared" si="40"/>
        <v>640.62</v>
      </c>
      <c r="Z153" s="42">
        <f t="shared" si="41"/>
        <v>572.88593216948868</v>
      </c>
      <c r="AA153" s="42"/>
    </row>
    <row r="154" spans="1:27" x14ac:dyDescent="0.25">
      <c r="A154" s="18" t="s">
        <v>341</v>
      </c>
      <c r="B154" s="19" t="s">
        <v>342</v>
      </c>
      <c r="C154" s="19" t="s">
        <v>326</v>
      </c>
      <c r="D154" s="20">
        <v>308</v>
      </c>
      <c r="E154" s="20">
        <v>14</v>
      </c>
      <c r="F154" s="21">
        <v>36.700000000000003</v>
      </c>
      <c r="G154" s="21"/>
      <c r="H154" s="20">
        <f t="shared" si="28"/>
        <v>36.700000000000003</v>
      </c>
      <c r="I154" s="20">
        <v>0</v>
      </c>
      <c r="J154" s="20">
        <f t="shared" si="29"/>
        <v>0</v>
      </c>
      <c r="K154" s="20">
        <v>0</v>
      </c>
      <c r="L154" s="20">
        <f t="shared" si="30"/>
        <v>0</v>
      </c>
      <c r="M154" s="20">
        <f t="shared" si="31"/>
        <v>358.7</v>
      </c>
      <c r="N154" s="20">
        <f t="shared" si="32"/>
        <v>322.83</v>
      </c>
      <c r="O154" s="20"/>
      <c r="P154" s="20">
        <f t="shared" si="33"/>
        <v>322.83</v>
      </c>
      <c r="Q154" s="20">
        <f t="shared" si="34"/>
        <v>36.700000000000003</v>
      </c>
      <c r="R154" s="21">
        <v>43.1</v>
      </c>
      <c r="S154" s="20">
        <f t="shared" si="35"/>
        <v>0</v>
      </c>
      <c r="T154" s="20">
        <f t="shared" si="36"/>
        <v>0</v>
      </c>
      <c r="U154" s="20">
        <f t="shared" si="37"/>
        <v>308</v>
      </c>
      <c r="V154" s="20">
        <v>301.83</v>
      </c>
      <c r="W154" s="20">
        <f t="shared" si="38"/>
        <v>-6.1700000000000159</v>
      </c>
      <c r="X154" s="20">
        <f t="shared" si="39"/>
        <v>-5.5530000000000141</v>
      </c>
      <c r="Y154" s="20">
        <f t="shared" si="40"/>
        <v>317.27699999999999</v>
      </c>
      <c r="Z154" s="41">
        <f t="shared" si="41"/>
        <v>283.73065140167159</v>
      </c>
      <c r="AA154" s="41"/>
    </row>
    <row r="155" spans="1:27" x14ac:dyDescent="0.25">
      <c r="A155" s="22" t="s">
        <v>343</v>
      </c>
      <c r="B155" s="23" t="s">
        <v>344</v>
      </c>
      <c r="C155" s="23" t="s">
        <v>326</v>
      </c>
      <c r="D155" s="24">
        <v>4310</v>
      </c>
      <c r="E155" s="24">
        <v>334</v>
      </c>
      <c r="F155" s="25">
        <v>140.80000000000001</v>
      </c>
      <c r="G155" s="25">
        <v>31.8</v>
      </c>
      <c r="H155" s="24">
        <f t="shared" si="28"/>
        <v>109.00000000000001</v>
      </c>
      <c r="I155" s="24">
        <v>905.5</v>
      </c>
      <c r="J155" s="24">
        <f t="shared" si="29"/>
        <v>498.02500000000003</v>
      </c>
      <c r="K155" s="24">
        <v>0</v>
      </c>
      <c r="L155" s="24">
        <f t="shared" si="30"/>
        <v>0</v>
      </c>
      <c r="M155" s="24">
        <f t="shared" si="31"/>
        <v>5251.0249999999996</v>
      </c>
      <c r="N155" s="24">
        <f t="shared" si="32"/>
        <v>4725.9224999999997</v>
      </c>
      <c r="O155" s="24"/>
      <c r="P155" s="24">
        <f t="shared" si="33"/>
        <v>4725.9224999999997</v>
      </c>
      <c r="Q155" s="24">
        <f t="shared" si="34"/>
        <v>109.00000000000001</v>
      </c>
      <c r="R155" s="25">
        <v>141.29999999999998</v>
      </c>
      <c r="S155" s="24">
        <f t="shared" si="35"/>
        <v>0</v>
      </c>
      <c r="T155" s="24">
        <f t="shared" si="36"/>
        <v>0</v>
      </c>
      <c r="U155" s="24">
        <f t="shared" si="37"/>
        <v>4310</v>
      </c>
      <c r="V155" s="24">
        <v>4271.25</v>
      </c>
      <c r="W155" s="24">
        <f t="shared" si="38"/>
        <v>-38.75</v>
      </c>
      <c r="X155" s="24">
        <f t="shared" si="39"/>
        <v>-34.875</v>
      </c>
      <c r="Y155" s="24">
        <f t="shared" si="40"/>
        <v>4691.0474999999997</v>
      </c>
      <c r="Z155" s="42">
        <f t="shared" si="41"/>
        <v>4195.0534168287741</v>
      </c>
      <c r="AA155" s="42"/>
    </row>
    <row r="156" spans="1:27" x14ac:dyDescent="0.25">
      <c r="A156" s="18" t="s">
        <v>345</v>
      </c>
      <c r="B156" s="19" t="s">
        <v>346</v>
      </c>
      <c r="C156" s="19" t="s">
        <v>326</v>
      </c>
      <c r="D156" s="20">
        <v>92</v>
      </c>
      <c r="E156" s="20">
        <v>0</v>
      </c>
      <c r="F156" s="21">
        <v>0</v>
      </c>
      <c r="G156" s="21"/>
      <c r="H156" s="20">
        <f t="shared" si="28"/>
        <v>0</v>
      </c>
      <c r="I156" s="20">
        <v>0</v>
      </c>
      <c r="J156" s="20">
        <f t="shared" si="29"/>
        <v>0</v>
      </c>
      <c r="K156" s="20">
        <v>0</v>
      </c>
      <c r="L156" s="20">
        <f t="shared" si="30"/>
        <v>0</v>
      </c>
      <c r="M156" s="20">
        <f t="shared" si="31"/>
        <v>92</v>
      </c>
      <c r="N156" s="20">
        <f t="shared" si="32"/>
        <v>82.8</v>
      </c>
      <c r="O156" s="20"/>
      <c r="P156" s="20">
        <f t="shared" si="33"/>
        <v>82.8</v>
      </c>
      <c r="Q156" s="20">
        <f t="shared" si="34"/>
        <v>0</v>
      </c>
      <c r="R156" s="21"/>
      <c r="S156" s="20">
        <f t="shared" si="35"/>
        <v>0</v>
      </c>
      <c r="T156" s="20">
        <f t="shared" si="36"/>
        <v>0</v>
      </c>
      <c r="U156" s="20">
        <f t="shared" si="37"/>
        <v>92</v>
      </c>
      <c r="V156" s="20">
        <v>94.67</v>
      </c>
      <c r="W156" s="20">
        <f t="shared" si="38"/>
        <v>0</v>
      </c>
      <c r="X156" s="20">
        <f t="shared" si="39"/>
        <v>0</v>
      </c>
      <c r="Y156" s="20">
        <f t="shared" si="40"/>
        <v>82.8</v>
      </c>
      <c r="Z156" s="41">
        <f t="shared" si="41"/>
        <v>74.04538600673358</v>
      </c>
      <c r="AA156" s="41"/>
    </row>
    <row r="157" spans="1:27" x14ac:dyDescent="0.25">
      <c r="A157" s="22" t="s">
        <v>347</v>
      </c>
      <c r="B157" s="23" t="s">
        <v>348</v>
      </c>
      <c r="C157" s="23" t="s">
        <v>326</v>
      </c>
      <c r="D157" s="24">
        <v>183</v>
      </c>
      <c r="E157" s="24">
        <v>0</v>
      </c>
      <c r="F157" s="25">
        <v>75.2</v>
      </c>
      <c r="G157" s="25"/>
      <c r="H157" s="24">
        <f t="shared" si="28"/>
        <v>75.2</v>
      </c>
      <c r="I157" s="24">
        <v>0</v>
      </c>
      <c r="J157" s="24">
        <f t="shared" si="29"/>
        <v>0</v>
      </c>
      <c r="K157" s="24">
        <v>0</v>
      </c>
      <c r="L157" s="24">
        <f t="shared" si="30"/>
        <v>0</v>
      </c>
      <c r="M157" s="24">
        <f t="shared" si="31"/>
        <v>258.2</v>
      </c>
      <c r="N157" s="24">
        <f t="shared" si="32"/>
        <v>232.38</v>
      </c>
      <c r="O157" s="24"/>
      <c r="P157" s="24">
        <f t="shared" si="33"/>
        <v>232.38</v>
      </c>
      <c r="Q157" s="24">
        <f t="shared" si="34"/>
        <v>75.2</v>
      </c>
      <c r="R157" s="25">
        <v>72</v>
      </c>
      <c r="S157" s="24">
        <f t="shared" si="35"/>
        <v>-3.2000000000000028</v>
      </c>
      <c r="T157" s="24">
        <f t="shared" si="36"/>
        <v>-2.8800000000000026</v>
      </c>
      <c r="U157" s="24">
        <f t="shared" si="37"/>
        <v>183</v>
      </c>
      <c r="V157" s="24">
        <v>186.42</v>
      </c>
      <c r="W157" s="24">
        <f t="shared" si="38"/>
        <v>0</v>
      </c>
      <c r="X157" s="24">
        <f t="shared" si="39"/>
        <v>0</v>
      </c>
      <c r="Y157" s="24">
        <f t="shared" si="40"/>
        <v>229.5</v>
      </c>
      <c r="Z157" s="42">
        <f t="shared" si="41"/>
        <v>205.23449382301155</v>
      </c>
      <c r="AA157" s="42"/>
    </row>
    <row r="158" spans="1:27" x14ac:dyDescent="0.25">
      <c r="A158" s="18" t="s">
        <v>318</v>
      </c>
      <c r="B158" s="19" t="s">
        <v>319</v>
      </c>
      <c r="C158" s="19" t="s">
        <v>206</v>
      </c>
      <c r="D158" s="20">
        <v>390</v>
      </c>
      <c r="E158" s="20">
        <v>166</v>
      </c>
      <c r="F158" s="21">
        <v>142.80000000000001</v>
      </c>
      <c r="G158" s="21"/>
      <c r="H158" s="20">
        <f t="shared" si="28"/>
        <v>142.80000000000001</v>
      </c>
      <c r="I158" s="20">
        <v>181.5</v>
      </c>
      <c r="J158" s="20">
        <f t="shared" si="29"/>
        <v>99.825000000000003</v>
      </c>
      <c r="K158" s="20">
        <v>0</v>
      </c>
      <c r="L158" s="20">
        <f t="shared" si="30"/>
        <v>0</v>
      </c>
      <c r="M158" s="20">
        <f t="shared" si="31"/>
        <v>798.625</v>
      </c>
      <c r="N158" s="20">
        <f t="shared" si="32"/>
        <v>718.76250000000005</v>
      </c>
      <c r="O158" s="20"/>
      <c r="P158" s="20">
        <f t="shared" si="33"/>
        <v>718.76250000000005</v>
      </c>
      <c r="Q158" s="20">
        <f t="shared" si="34"/>
        <v>142.80000000000001</v>
      </c>
      <c r="R158" s="21">
        <v>163.19999999999999</v>
      </c>
      <c r="S158" s="20">
        <f t="shared" si="35"/>
        <v>0</v>
      </c>
      <c r="T158" s="20">
        <f t="shared" si="36"/>
        <v>0</v>
      </c>
      <c r="U158" s="20">
        <f t="shared" si="37"/>
        <v>390</v>
      </c>
      <c r="V158" s="20">
        <v>391</v>
      </c>
      <c r="W158" s="20">
        <f t="shared" si="38"/>
        <v>0</v>
      </c>
      <c r="X158" s="20">
        <f t="shared" si="39"/>
        <v>0</v>
      </c>
      <c r="Y158" s="20">
        <f t="shared" si="40"/>
        <v>718.76250000000005</v>
      </c>
      <c r="Z158" s="41">
        <f t="shared" si="41"/>
        <v>642.76626521334356</v>
      </c>
      <c r="AA158" s="41"/>
    </row>
    <row r="159" spans="1:27" x14ac:dyDescent="0.25">
      <c r="A159" s="52" t="s">
        <v>320</v>
      </c>
      <c r="B159" s="53" t="s">
        <v>321</v>
      </c>
      <c r="C159" s="53" t="s">
        <v>206</v>
      </c>
      <c r="D159" s="54"/>
      <c r="E159" s="54">
        <v>0</v>
      </c>
      <c r="F159" s="55">
        <v>45</v>
      </c>
      <c r="G159" s="55"/>
      <c r="H159" s="54">
        <f t="shared" si="28"/>
        <v>45</v>
      </c>
      <c r="I159" s="54">
        <v>0</v>
      </c>
      <c r="J159" s="54">
        <f t="shared" si="29"/>
        <v>0</v>
      </c>
      <c r="K159" s="54">
        <v>0</v>
      </c>
      <c r="L159" s="54">
        <f t="shared" si="30"/>
        <v>0</v>
      </c>
      <c r="M159" s="54">
        <f t="shared" si="31"/>
        <v>45</v>
      </c>
      <c r="N159" s="54">
        <f t="shared" si="32"/>
        <v>40.5</v>
      </c>
      <c r="O159" s="54"/>
      <c r="P159" s="54"/>
      <c r="Q159" s="54"/>
      <c r="R159" s="55"/>
      <c r="S159" s="54"/>
      <c r="T159" s="54"/>
      <c r="U159" s="54"/>
      <c r="V159" s="54"/>
      <c r="W159" s="54"/>
      <c r="X159" s="54"/>
      <c r="Y159" s="54"/>
      <c r="Z159" s="56"/>
      <c r="AA159" s="51" t="s">
        <v>366</v>
      </c>
    </row>
    <row r="160" spans="1:27" x14ac:dyDescent="0.25">
      <c r="A160" s="52" t="s">
        <v>213</v>
      </c>
      <c r="B160" s="53" t="s">
        <v>214</v>
      </c>
      <c r="C160" s="53" t="s">
        <v>206</v>
      </c>
      <c r="D160" s="54"/>
      <c r="E160" s="54">
        <v>0</v>
      </c>
      <c r="F160" s="55">
        <v>0</v>
      </c>
      <c r="G160" s="55"/>
      <c r="H160" s="54">
        <f t="shared" si="28"/>
        <v>0</v>
      </c>
      <c r="I160" s="54">
        <v>0</v>
      </c>
      <c r="J160" s="54">
        <f t="shared" si="29"/>
        <v>0</v>
      </c>
      <c r="K160" s="54">
        <v>9968</v>
      </c>
      <c r="L160" s="54">
        <f t="shared" si="30"/>
        <v>52.463157894736845</v>
      </c>
      <c r="M160" s="54">
        <f t="shared" si="31"/>
        <v>52.463157894736845</v>
      </c>
      <c r="N160" s="54">
        <f t="shared" si="32"/>
        <v>47.216842105263161</v>
      </c>
      <c r="O160" s="54"/>
      <c r="P160" s="54"/>
      <c r="Q160" s="54"/>
      <c r="R160" s="55"/>
      <c r="S160" s="54"/>
      <c r="T160" s="54"/>
      <c r="U160" s="54"/>
      <c r="V160" s="54"/>
      <c r="W160" s="54"/>
      <c r="X160" s="54"/>
      <c r="Y160" s="54"/>
      <c r="Z160" s="56"/>
      <c r="AA160" s="51" t="s">
        <v>366</v>
      </c>
    </row>
    <row r="161" spans="1:27" x14ac:dyDescent="0.25">
      <c r="A161" s="22" t="s">
        <v>123</v>
      </c>
      <c r="B161" s="23" t="s">
        <v>124</v>
      </c>
      <c r="C161" s="23" t="s">
        <v>116</v>
      </c>
      <c r="D161" s="24">
        <v>2325</v>
      </c>
      <c r="E161" s="24">
        <v>149</v>
      </c>
      <c r="F161" s="25">
        <v>207.9</v>
      </c>
      <c r="G161" s="25"/>
      <c r="H161" s="24">
        <f t="shared" si="28"/>
        <v>207.9</v>
      </c>
      <c r="I161" s="24">
        <v>220.5</v>
      </c>
      <c r="J161" s="24">
        <f t="shared" si="29"/>
        <v>121.27500000000001</v>
      </c>
      <c r="K161" s="24">
        <v>0</v>
      </c>
      <c r="L161" s="24">
        <f t="shared" si="30"/>
        <v>0</v>
      </c>
      <c r="M161" s="24">
        <f t="shared" si="31"/>
        <v>2803.1750000000002</v>
      </c>
      <c r="N161" s="24">
        <f t="shared" si="32"/>
        <v>2522.8575000000001</v>
      </c>
      <c r="O161" s="24"/>
      <c r="P161" s="24">
        <f t="shared" si="33"/>
        <v>2522.8575000000001</v>
      </c>
      <c r="Q161" s="24">
        <f t="shared" si="34"/>
        <v>207.9</v>
      </c>
      <c r="R161" s="25">
        <v>207.6</v>
      </c>
      <c r="S161" s="24">
        <f t="shared" si="35"/>
        <v>-0.30000000000001137</v>
      </c>
      <c r="T161" s="24">
        <f t="shared" si="36"/>
        <v>-0.27000000000001023</v>
      </c>
      <c r="U161" s="24">
        <f t="shared" si="37"/>
        <v>2325</v>
      </c>
      <c r="V161" s="24">
        <v>2324.92</v>
      </c>
      <c r="W161" s="24">
        <f t="shared" si="38"/>
        <v>-7.999999999992724E-2</v>
      </c>
      <c r="X161" s="24">
        <f t="shared" si="39"/>
        <v>-7.1999999999934519E-2</v>
      </c>
      <c r="Y161" s="24">
        <f t="shared" si="40"/>
        <v>2522.5155</v>
      </c>
      <c r="Z161" s="42">
        <f t="shared" si="41"/>
        <v>2255.8047573124222</v>
      </c>
      <c r="AA161" s="42"/>
    </row>
    <row r="162" spans="1:27" x14ac:dyDescent="0.25">
      <c r="A162" s="18" t="s">
        <v>110</v>
      </c>
      <c r="B162" s="19" t="s">
        <v>111</v>
      </c>
      <c r="C162" s="19" t="s">
        <v>95</v>
      </c>
      <c r="D162" s="20">
        <v>1063</v>
      </c>
      <c r="E162" s="20">
        <v>0</v>
      </c>
      <c r="F162" s="21">
        <v>61.7</v>
      </c>
      <c r="G162" s="21"/>
      <c r="H162" s="20">
        <f t="shared" si="28"/>
        <v>61.7</v>
      </c>
      <c r="I162" s="20">
        <v>0</v>
      </c>
      <c r="J162" s="20">
        <f t="shared" si="29"/>
        <v>0</v>
      </c>
      <c r="K162" s="20">
        <v>0</v>
      </c>
      <c r="L162" s="20">
        <f t="shared" si="30"/>
        <v>0</v>
      </c>
      <c r="M162" s="20">
        <f t="shared" si="31"/>
        <v>1124.7</v>
      </c>
      <c r="N162" s="20">
        <f t="shared" si="32"/>
        <v>1012.23</v>
      </c>
      <c r="O162" s="20"/>
      <c r="P162" s="20">
        <f t="shared" si="33"/>
        <v>1012.23</v>
      </c>
      <c r="Q162" s="20">
        <f t="shared" si="34"/>
        <v>61.7</v>
      </c>
      <c r="R162" s="21">
        <v>72.000000000000014</v>
      </c>
      <c r="S162" s="20">
        <f t="shared" si="35"/>
        <v>0</v>
      </c>
      <c r="T162" s="20">
        <f t="shared" si="36"/>
        <v>0</v>
      </c>
      <c r="U162" s="20">
        <f t="shared" si="37"/>
        <v>1063</v>
      </c>
      <c r="V162" s="20">
        <v>1062.5</v>
      </c>
      <c r="W162" s="20">
        <f t="shared" si="38"/>
        <v>-0.5</v>
      </c>
      <c r="X162" s="20">
        <f t="shared" si="39"/>
        <v>-0.45</v>
      </c>
      <c r="Y162" s="20">
        <f t="shared" si="40"/>
        <v>1011.78</v>
      </c>
      <c r="Z162" s="41">
        <f t="shared" si="41"/>
        <v>904.80242335619448</v>
      </c>
      <c r="AA162" s="41"/>
    </row>
    <row r="163" spans="1:27" x14ac:dyDescent="0.25">
      <c r="A163" s="22" t="s">
        <v>80</v>
      </c>
      <c r="B163" s="23" t="s">
        <v>81</v>
      </c>
      <c r="C163" s="23" t="s">
        <v>71</v>
      </c>
      <c r="D163" s="24"/>
      <c r="E163" s="24">
        <v>0</v>
      </c>
      <c r="F163" s="25">
        <v>20.2</v>
      </c>
      <c r="G163" s="25"/>
      <c r="H163" s="24">
        <f t="shared" si="28"/>
        <v>20.2</v>
      </c>
      <c r="I163" s="24">
        <v>0</v>
      </c>
      <c r="J163" s="24">
        <f t="shared" si="29"/>
        <v>0</v>
      </c>
      <c r="K163" s="24">
        <v>0</v>
      </c>
      <c r="L163" s="24">
        <f t="shared" si="30"/>
        <v>0</v>
      </c>
      <c r="M163" s="24">
        <f t="shared" si="31"/>
        <v>20.2</v>
      </c>
      <c r="N163" s="24">
        <f t="shared" si="32"/>
        <v>18.18</v>
      </c>
      <c r="O163" s="24"/>
      <c r="P163" s="24">
        <f t="shared" si="33"/>
        <v>18.18</v>
      </c>
      <c r="Q163" s="24">
        <f t="shared" si="34"/>
        <v>20.2</v>
      </c>
      <c r="R163" s="25">
        <v>21.6</v>
      </c>
      <c r="S163" s="24">
        <f t="shared" si="35"/>
        <v>0</v>
      </c>
      <c r="T163" s="24">
        <f t="shared" si="36"/>
        <v>0</v>
      </c>
      <c r="U163" s="24">
        <f t="shared" si="37"/>
        <v>0</v>
      </c>
      <c r="V163" s="24"/>
      <c r="W163" s="24">
        <f t="shared" si="38"/>
        <v>0</v>
      </c>
      <c r="X163" s="24">
        <f t="shared" si="39"/>
        <v>0</v>
      </c>
      <c r="Y163" s="24">
        <f t="shared" si="40"/>
        <v>18.18</v>
      </c>
      <c r="Z163" s="42">
        <f t="shared" si="41"/>
        <v>16.257791275391504</v>
      </c>
      <c r="AA163" s="42"/>
    </row>
    <row r="164" spans="1:27" x14ac:dyDescent="0.25">
      <c r="A164" s="52" t="s">
        <v>349</v>
      </c>
      <c r="B164" s="53" t="s">
        <v>350</v>
      </c>
      <c r="C164" s="53" t="s">
        <v>326</v>
      </c>
      <c r="D164" s="54"/>
      <c r="E164" s="54"/>
      <c r="F164" s="55"/>
      <c r="G164" s="55"/>
      <c r="H164" s="54">
        <f t="shared" si="28"/>
        <v>0</v>
      </c>
      <c r="I164" s="54"/>
      <c r="J164" s="54">
        <f t="shared" si="29"/>
        <v>0</v>
      </c>
      <c r="K164" s="54"/>
      <c r="L164" s="54">
        <f t="shared" si="30"/>
        <v>0</v>
      </c>
      <c r="M164" s="54">
        <f t="shared" si="31"/>
        <v>0</v>
      </c>
      <c r="N164" s="54">
        <f t="shared" si="32"/>
        <v>0</v>
      </c>
      <c r="O164" s="54"/>
      <c r="P164" s="54"/>
      <c r="Q164" s="54"/>
      <c r="R164" s="55"/>
      <c r="S164" s="54"/>
      <c r="T164" s="54"/>
      <c r="U164" s="54"/>
      <c r="V164" s="54"/>
      <c r="W164" s="54"/>
      <c r="X164" s="54"/>
      <c r="Y164" s="54"/>
      <c r="Z164" s="56"/>
      <c r="AA164" s="51" t="s">
        <v>366</v>
      </c>
    </row>
    <row r="165" spans="1:27" x14ac:dyDescent="0.25">
      <c r="A165" s="22" t="s">
        <v>191</v>
      </c>
      <c r="B165" s="23" t="s">
        <v>192</v>
      </c>
      <c r="C165" s="23" t="s">
        <v>184</v>
      </c>
      <c r="D165" s="24">
        <v>102</v>
      </c>
      <c r="E165" s="24">
        <v>44.5</v>
      </c>
      <c r="F165" s="25">
        <v>38.299999999999997</v>
      </c>
      <c r="G165" s="25"/>
      <c r="H165" s="24">
        <f t="shared" si="28"/>
        <v>38.299999999999997</v>
      </c>
      <c r="I165" s="24">
        <v>0</v>
      </c>
      <c r="J165" s="24">
        <f t="shared" si="29"/>
        <v>0</v>
      </c>
      <c r="K165" s="24">
        <v>0</v>
      </c>
      <c r="L165" s="24">
        <f t="shared" si="30"/>
        <v>0</v>
      </c>
      <c r="M165" s="24">
        <f t="shared" si="31"/>
        <v>184.8</v>
      </c>
      <c r="N165" s="24">
        <f t="shared" si="32"/>
        <v>166.32000000000002</v>
      </c>
      <c r="O165" s="24"/>
      <c r="P165" s="24">
        <f t="shared" si="33"/>
        <v>166.32000000000002</v>
      </c>
      <c r="Q165" s="24">
        <f t="shared" si="34"/>
        <v>38.299999999999997</v>
      </c>
      <c r="R165" s="25">
        <v>42.2</v>
      </c>
      <c r="S165" s="24">
        <f t="shared" si="35"/>
        <v>0</v>
      </c>
      <c r="T165" s="24">
        <f t="shared" si="36"/>
        <v>0</v>
      </c>
      <c r="U165" s="24">
        <f t="shared" si="37"/>
        <v>102</v>
      </c>
      <c r="V165" s="24">
        <v>102.83</v>
      </c>
      <c r="W165" s="24">
        <f t="shared" si="38"/>
        <v>0</v>
      </c>
      <c r="X165" s="24">
        <f t="shared" si="39"/>
        <v>0</v>
      </c>
      <c r="Y165" s="24">
        <f t="shared" si="40"/>
        <v>166.32000000000002</v>
      </c>
      <c r="Z165" s="42">
        <f t="shared" si="41"/>
        <v>148.73464493526487</v>
      </c>
      <c r="AA165" s="42"/>
    </row>
    <row r="166" spans="1:27" x14ac:dyDescent="0.25">
      <c r="A166" s="18" t="s">
        <v>322</v>
      </c>
      <c r="B166" s="19" t="s">
        <v>323</v>
      </c>
      <c r="C166" s="19" t="s">
        <v>206</v>
      </c>
      <c r="D166" s="20">
        <v>3068</v>
      </c>
      <c r="E166" s="20">
        <v>265.5</v>
      </c>
      <c r="F166" s="21">
        <v>29.9</v>
      </c>
      <c r="G166" s="21"/>
      <c r="H166" s="20">
        <f t="shared" si="28"/>
        <v>29.9</v>
      </c>
      <c r="I166" s="20">
        <v>495</v>
      </c>
      <c r="J166" s="20">
        <f t="shared" si="29"/>
        <v>272.25</v>
      </c>
      <c r="K166" s="20">
        <v>0</v>
      </c>
      <c r="L166" s="20">
        <f t="shared" si="30"/>
        <v>0</v>
      </c>
      <c r="M166" s="20">
        <f t="shared" si="31"/>
        <v>3635.65</v>
      </c>
      <c r="N166" s="20">
        <f t="shared" si="32"/>
        <v>3272.085</v>
      </c>
      <c r="O166" s="20"/>
      <c r="P166" s="20">
        <f t="shared" si="33"/>
        <v>3272.085</v>
      </c>
      <c r="Q166" s="20">
        <f t="shared" si="34"/>
        <v>29.9</v>
      </c>
      <c r="R166" s="21">
        <v>30.8</v>
      </c>
      <c r="S166" s="20">
        <f t="shared" si="35"/>
        <v>0</v>
      </c>
      <c r="T166" s="20">
        <f t="shared" si="36"/>
        <v>0</v>
      </c>
      <c r="U166" s="20">
        <f t="shared" si="37"/>
        <v>3068</v>
      </c>
      <c r="V166" s="20">
        <v>3007.67</v>
      </c>
      <c r="W166" s="20">
        <f t="shared" si="38"/>
        <v>-60.329999999999927</v>
      </c>
      <c r="X166" s="20">
        <f t="shared" si="39"/>
        <v>-54.296999999999933</v>
      </c>
      <c r="Y166" s="20">
        <f t="shared" si="40"/>
        <v>3217.788</v>
      </c>
      <c r="Z166" s="41">
        <f t="shared" si="41"/>
        <v>2877.5646684521162</v>
      </c>
      <c r="AA166" s="41"/>
    </row>
    <row r="167" spans="1:27" x14ac:dyDescent="0.25">
      <c r="A167" s="22" t="s">
        <v>112</v>
      </c>
      <c r="B167" s="23" t="s">
        <v>113</v>
      </c>
      <c r="C167" s="23" t="s">
        <v>95</v>
      </c>
      <c r="D167" s="24">
        <v>82</v>
      </c>
      <c r="E167" s="24">
        <v>0</v>
      </c>
      <c r="F167" s="25">
        <v>17.399999999999999</v>
      </c>
      <c r="G167" s="25"/>
      <c r="H167" s="24">
        <f t="shared" si="28"/>
        <v>17.399999999999999</v>
      </c>
      <c r="I167" s="24">
        <v>0</v>
      </c>
      <c r="J167" s="24">
        <f t="shared" si="29"/>
        <v>0</v>
      </c>
      <c r="K167" s="24">
        <v>0</v>
      </c>
      <c r="L167" s="24">
        <f t="shared" si="30"/>
        <v>0</v>
      </c>
      <c r="M167" s="24">
        <f t="shared" si="31"/>
        <v>99.4</v>
      </c>
      <c r="N167" s="24">
        <f t="shared" si="32"/>
        <v>89.460000000000008</v>
      </c>
      <c r="O167" s="24"/>
      <c r="P167" s="24">
        <f t="shared" si="33"/>
        <v>89.460000000000008</v>
      </c>
      <c r="Q167" s="24">
        <f t="shared" si="34"/>
        <v>17.399999999999999</v>
      </c>
      <c r="R167" s="25">
        <v>28.2</v>
      </c>
      <c r="S167" s="24">
        <f t="shared" si="35"/>
        <v>0</v>
      </c>
      <c r="T167" s="24">
        <f t="shared" si="36"/>
        <v>0</v>
      </c>
      <c r="U167" s="24">
        <f t="shared" si="37"/>
        <v>82</v>
      </c>
      <c r="V167" s="24">
        <v>88.58</v>
      </c>
      <c r="W167" s="24">
        <f t="shared" si="38"/>
        <v>0</v>
      </c>
      <c r="X167" s="24">
        <f t="shared" si="39"/>
        <v>0</v>
      </c>
      <c r="Y167" s="24">
        <f t="shared" si="40"/>
        <v>89.460000000000008</v>
      </c>
      <c r="Z167" s="42">
        <f t="shared" si="41"/>
        <v>80.001210533362155</v>
      </c>
      <c r="AA167" s="42"/>
    </row>
    <row r="168" spans="1:27" x14ac:dyDescent="0.25">
      <c r="A168" s="18" t="s">
        <v>38</v>
      </c>
      <c r="B168" s="19" t="s">
        <v>39</v>
      </c>
      <c r="C168" s="19" t="s">
        <v>35</v>
      </c>
      <c r="D168" s="20">
        <v>50</v>
      </c>
      <c r="E168" s="20">
        <v>0</v>
      </c>
      <c r="F168" s="21">
        <v>64.2</v>
      </c>
      <c r="G168" s="21"/>
      <c r="H168" s="20">
        <f t="shared" si="28"/>
        <v>64.2</v>
      </c>
      <c r="I168" s="20">
        <v>0</v>
      </c>
      <c r="J168" s="20">
        <f t="shared" si="29"/>
        <v>0</v>
      </c>
      <c r="K168" s="20">
        <v>0</v>
      </c>
      <c r="L168" s="20">
        <f t="shared" si="30"/>
        <v>0</v>
      </c>
      <c r="M168" s="20">
        <f t="shared" si="31"/>
        <v>114.2</v>
      </c>
      <c r="N168" s="20">
        <f t="shared" si="32"/>
        <v>102.78</v>
      </c>
      <c r="O168" s="20"/>
      <c r="P168" s="20">
        <f t="shared" si="33"/>
        <v>102.78</v>
      </c>
      <c r="Q168" s="20">
        <f t="shared" si="34"/>
        <v>64.2</v>
      </c>
      <c r="R168" s="21">
        <v>68.900000000000006</v>
      </c>
      <c r="S168" s="20">
        <f t="shared" si="35"/>
        <v>0</v>
      </c>
      <c r="T168" s="20">
        <f t="shared" si="36"/>
        <v>0</v>
      </c>
      <c r="U168" s="20">
        <f t="shared" si="37"/>
        <v>50</v>
      </c>
      <c r="V168" s="20">
        <v>58.92</v>
      </c>
      <c r="W168" s="20">
        <f t="shared" si="38"/>
        <v>0</v>
      </c>
      <c r="X168" s="20">
        <f t="shared" si="39"/>
        <v>0</v>
      </c>
      <c r="Y168" s="20">
        <f t="shared" si="40"/>
        <v>102.78</v>
      </c>
      <c r="Z168" s="41">
        <f t="shared" si="41"/>
        <v>91.912859586619291</v>
      </c>
      <c r="AA168" s="41"/>
    </row>
    <row r="169" spans="1:27" x14ac:dyDescent="0.25">
      <c r="A169" s="52" t="s">
        <v>165</v>
      </c>
      <c r="B169" s="53" t="s">
        <v>166</v>
      </c>
      <c r="C169" s="53" t="s">
        <v>140</v>
      </c>
      <c r="D169" s="54"/>
      <c r="E169" s="54">
        <v>0</v>
      </c>
      <c r="F169" s="55">
        <v>23.2</v>
      </c>
      <c r="G169" s="55"/>
      <c r="H169" s="54">
        <f t="shared" si="28"/>
        <v>23.2</v>
      </c>
      <c r="I169" s="54">
        <v>0</v>
      </c>
      <c r="J169" s="54">
        <f t="shared" si="29"/>
        <v>0</v>
      </c>
      <c r="K169" s="54">
        <v>0</v>
      </c>
      <c r="L169" s="54">
        <f t="shared" si="30"/>
        <v>0</v>
      </c>
      <c r="M169" s="54">
        <f t="shared" si="31"/>
        <v>23.2</v>
      </c>
      <c r="N169" s="54">
        <f t="shared" si="32"/>
        <v>20.88</v>
      </c>
      <c r="O169" s="54"/>
      <c r="P169" s="54"/>
      <c r="Q169" s="54"/>
      <c r="R169" s="55"/>
      <c r="S169" s="54"/>
      <c r="T169" s="54"/>
      <c r="U169" s="54"/>
      <c r="V169" s="54"/>
      <c r="W169" s="54"/>
      <c r="X169" s="54"/>
      <c r="Y169" s="54"/>
      <c r="Z169" s="56"/>
      <c r="AA169" s="51" t="s">
        <v>366</v>
      </c>
    </row>
    <row r="170" spans="1:27" x14ac:dyDescent="0.25">
      <c r="A170" s="52" t="s">
        <v>125</v>
      </c>
      <c r="B170" s="53" t="s">
        <v>126</v>
      </c>
      <c r="C170" s="53" t="s">
        <v>116</v>
      </c>
      <c r="D170" s="54"/>
      <c r="E170" s="54">
        <v>0</v>
      </c>
      <c r="F170" s="55">
        <v>0</v>
      </c>
      <c r="G170" s="55"/>
      <c r="H170" s="54">
        <f t="shared" si="28"/>
        <v>0</v>
      </c>
      <c r="I170" s="54">
        <v>0</v>
      </c>
      <c r="J170" s="54">
        <f t="shared" si="29"/>
        <v>0</v>
      </c>
      <c r="K170" s="54">
        <v>8466</v>
      </c>
      <c r="L170" s="54">
        <f t="shared" si="30"/>
        <v>44.557894736842108</v>
      </c>
      <c r="M170" s="54">
        <f t="shared" si="31"/>
        <v>44.557894736842108</v>
      </c>
      <c r="N170" s="54">
        <f t="shared" si="32"/>
        <v>40.102105263157895</v>
      </c>
      <c r="O170" s="54"/>
      <c r="P170" s="54"/>
      <c r="Q170" s="54"/>
      <c r="R170" s="55"/>
      <c r="S170" s="54"/>
      <c r="T170" s="54"/>
      <c r="U170" s="54"/>
      <c r="V170" s="54"/>
      <c r="W170" s="54"/>
      <c r="X170" s="54"/>
      <c r="Y170" s="54"/>
      <c r="Z170" s="56"/>
      <c r="AA170" s="51" t="s">
        <v>366</v>
      </c>
    </row>
    <row r="171" spans="1:27" x14ac:dyDescent="0.25">
      <c r="A171" s="22" t="s">
        <v>180</v>
      </c>
      <c r="B171" s="23" t="s">
        <v>181</v>
      </c>
      <c r="C171" s="23" t="s">
        <v>169</v>
      </c>
      <c r="D171" s="24">
        <v>1035</v>
      </c>
      <c r="E171" s="24">
        <v>121.5</v>
      </c>
      <c r="F171" s="25">
        <v>312</v>
      </c>
      <c r="G171" s="25"/>
      <c r="H171" s="24">
        <f t="shared" si="28"/>
        <v>312</v>
      </c>
      <c r="I171" s="24">
        <v>135</v>
      </c>
      <c r="J171" s="24">
        <f t="shared" si="29"/>
        <v>74.25</v>
      </c>
      <c r="K171" s="24">
        <v>0</v>
      </c>
      <c r="L171" s="24">
        <f t="shared" si="30"/>
        <v>0</v>
      </c>
      <c r="M171" s="24">
        <f t="shared" si="31"/>
        <v>1542.75</v>
      </c>
      <c r="N171" s="24">
        <f t="shared" si="32"/>
        <v>1388.4750000000001</v>
      </c>
      <c r="O171" s="24"/>
      <c r="P171" s="24">
        <f t="shared" si="33"/>
        <v>1388.4750000000001</v>
      </c>
      <c r="Q171" s="24">
        <f t="shared" si="34"/>
        <v>312</v>
      </c>
      <c r="R171" s="25">
        <v>329.3</v>
      </c>
      <c r="S171" s="24">
        <f t="shared" si="35"/>
        <v>0</v>
      </c>
      <c r="T171" s="24">
        <f t="shared" si="36"/>
        <v>0</v>
      </c>
      <c r="U171" s="24">
        <f t="shared" si="37"/>
        <v>1035</v>
      </c>
      <c r="V171" s="24">
        <v>1033.08</v>
      </c>
      <c r="W171" s="24">
        <f t="shared" si="38"/>
        <v>-1.9200000000000728</v>
      </c>
      <c r="X171" s="24">
        <f t="shared" si="39"/>
        <v>-1.7280000000000655</v>
      </c>
      <c r="Y171" s="24">
        <f t="shared" si="40"/>
        <v>1386.7470000000001</v>
      </c>
      <c r="Z171" s="42">
        <f t="shared" si="41"/>
        <v>1240.1233926169054</v>
      </c>
      <c r="AA171" s="42"/>
    </row>
    <row r="172" spans="1:27" x14ac:dyDescent="0.25">
      <c r="A172" s="26" t="s">
        <v>67</v>
      </c>
      <c r="B172" s="27" t="s">
        <v>68</v>
      </c>
      <c r="C172" s="27" t="s">
        <v>60</v>
      </c>
      <c r="D172" s="28">
        <v>1396</v>
      </c>
      <c r="E172" s="28">
        <v>80</v>
      </c>
      <c r="F172" s="29">
        <v>125.1</v>
      </c>
      <c r="G172" s="29"/>
      <c r="H172" s="28">
        <f t="shared" si="28"/>
        <v>125.1</v>
      </c>
      <c r="I172" s="28">
        <v>214</v>
      </c>
      <c r="J172" s="28">
        <f t="shared" si="29"/>
        <v>117.7</v>
      </c>
      <c r="K172" s="28">
        <v>0</v>
      </c>
      <c r="L172" s="28">
        <f t="shared" si="30"/>
        <v>0</v>
      </c>
      <c r="M172" s="28">
        <f t="shared" si="31"/>
        <v>1718.8</v>
      </c>
      <c r="N172" s="28">
        <f t="shared" si="32"/>
        <v>1546.92</v>
      </c>
      <c r="O172" s="28"/>
      <c r="P172" s="28">
        <f t="shared" si="33"/>
        <v>1546.92</v>
      </c>
      <c r="Q172" s="28">
        <f t="shared" si="34"/>
        <v>125.1</v>
      </c>
      <c r="R172" s="29">
        <v>124.4</v>
      </c>
      <c r="S172" s="28">
        <f t="shared" si="35"/>
        <v>-0.69999999999998863</v>
      </c>
      <c r="T172" s="28">
        <f t="shared" si="36"/>
        <v>-0.62999999999998979</v>
      </c>
      <c r="U172" s="28">
        <f t="shared" si="37"/>
        <v>1396</v>
      </c>
      <c r="V172" s="28">
        <f>1325+71.5</f>
        <v>1396.5</v>
      </c>
      <c r="W172" s="28">
        <f t="shared" si="38"/>
        <v>0</v>
      </c>
      <c r="X172" s="28">
        <f t="shared" si="39"/>
        <v>0</v>
      </c>
      <c r="Y172" s="28">
        <f t="shared" si="40"/>
        <v>1546.2900000000002</v>
      </c>
      <c r="Z172" s="43">
        <f t="shared" si="41"/>
        <v>1382.7975836757498</v>
      </c>
      <c r="AA172" s="43"/>
    </row>
    <row r="175" spans="1:27" s="4" customFormat="1" x14ac:dyDescent="0.25">
      <c r="A175" s="64" t="s">
        <v>355</v>
      </c>
      <c r="B175" s="65"/>
      <c r="C175" s="2"/>
      <c r="D175" s="6">
        <f>SUM(D$7:D$172)</f>
        <v>148070</v>
      </c>
      <c r="E175" s="6">
        <f t="shared" ref="E175:Z175" si="42">SUM(E$7:E$172)</f>
        <v>11118.5</v>
      </c>
      <c r="F175" s="6">
        <f t="shared" si="42"/>
        <v>16124.100000000004</v>
      </c>
      <c r="G175" s="6">
        <f t="shared" si="42"/>
        <v>150.30000000000001</v>
      </c>
      <c r="H175" s="6">
        <f t="shared" si="42"/>
        <v>15973.800000000005</v>
      </c>
      <c r="I175" s="6">
        <f t="shared" si="42"/>
        <v>21261</v>
      </c>
      <c r="J175" s="6">
        <f t="shared" si="42"/>
        <v>11693.549999999997</v>
      </c>
      <c r="K175" s="6">
        <f t="shared" si="42"/>
        <v>130378.5</v>
      </c>
      <c r="L175" s="6">
        <f t="shared" si="42"/>
        <v>686.20263157894726</v>
      </c>
      <c r="M175" s="6">
        <f t="shared" si="42"/>
        <v>187542.05263157896</v>
      </c>
      <c r="N175" s="6">
        <f t="shared" si="42"/>
        <v>168787.84736842106</v>
      </c>
      <c r="O175" s="6"/>
      <c r="P175" s="6">
        <f t="shared" si="42"/>
        <v>168326.17460526316</v>
      </c>
      <c r="Q175" s="6">
        <f t="shared" si="42"/>
        <v>15840.600000000006</v>
      </c>
      <c r="R175" s="6">
        <f t="shared" si="42"/>
        <v>16829.100000000002</v>
      </c>
      <c r="S175" s="6">
        <f t="shared" si="42"/>
        <v>-487.79999999999995</v>
      </c>
      <c r="T175" s="6">
        <f t="shared" si="42"/>
        <v>-439.0200000000001</v>
      </c>
      <c r="U175" s="6">
        <f t="shared" si="42"/>
        <v>148070</v>
      </c>
      <c r="V175" s="6">
        <f t="shared" si="42"/>
        <v>147744.91000000003</v>
      </c>
      <c r="W175" s="6">
        <f t="shared" si="42"/>
        <v>-678.93000000000006</v>
      </c>
      <c r="X175" s="6">
        <f t="shared" si="42"/>
        <v>-611.03699999999992</v>
      </c>
      <c r="Y175" s="6">
        <f t="shared" si="42"/>
        <v>167276.11760526316</v>
      </c>
      <c r="Z175" s="6">
        <f t="shared" si="42"/>
        <v>149589.67026315787</v>
      </c>
      <c r="AA175" s="6"/>
    </row>
    <row r="176" spans="1:27" s="4" customFormat="1" x14ac:dyDescent="0.25">
      <c r="A176" s="59" t="s">
        <v>359</v>
      </c>
      <c r="B176" s="60"/>
      <c r="C176" s="2"/>
      <c r="D176" s="38">
        <f t="shared" ref="D176:E176" si="43">SUM(D7+D15+D20+D48+D67+D79+D92+D93+D94+D95+D120+D127+D147+D151+D159+D160+D164+D169+D170)</f>
        <v>0</v>
      </c>
      <c r="E176" s="38">
        <f t="shared" si="43"/>
        <v>0</v>
      </c>
      <c r="F176" s="38">
        <f>SUM(F7+F15+F20+F48+F67+F79+F92+F93+F94+F95+F120+F127+F147+F151+F159+F160+F164+F169+F170)</f>
        <v>133.19999999999999</v>
      </c>
      <c r="G176" s="38">
        <f t="shared" ref="G176:N176" si="44">SUM(G7+G15+G20+G48+G67+G79+G92+G93+G94+G95+G120+G127+G147+G151+G159+G160+G164+G169+G170)</f>
        <v>0</v>
      </c>
      <c r="H176" s="38">
        <f t="shared" si="44"/>
        <v>133.19999999999999</v>
      </c>
      <c r="I176" s="38">
        <f t="shared" si="44"/>
        <v>62.5</v>
      </c>
      <c r="J176" s="38">
        <f t="shared" si="44"/>
        <v>34.375</v>
      </c>
      <c r="K176" s="38">
        <f t="shared" si="44"/>
        <v>65625</v>
      </c>
      <c r="L176" s="38">
        <f t="shared" si="44"/>
        <v>345.39473684210526</v>
      </c>
      <c r="M176" s="38">
        <f t="shared" si="44"/>
        <v>512.96973684210525</v>
      </c>
      <c r="N176" s="38">
        <f t="shared" si="44"/>
        <v>461.67276315789474</v>
      </c>
      <c r="O176" s="3"/>
      <c r="P176" s="6"/>
      <c r="Q176" s="6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s="35" customFormat="1" ht="18.75" customHeight="1" x14ac:dyDescent="0.2">
      <c r="A177" s="59" t="s">
        <v>357</v>
      </c>
      <c r="B177" s="60"/>
      <c r="C177" s="32"/>
      <c r="D177" s="33"/>
      <c r="E177" s="33"/>
      <c r="F177" s="33"/>
      <c r="G177" s="33"/>
      <c r="H177" s="33"/>
      <c r="I177" s="34"/>
      <c r="J177" s="34"/>
      <c r="K177" s="34"/>
      <c r="L177" s="34"/>
      <c r="M177" s="34"/>
      <c r="N177" s="37">
        <v>5000</v>
      </c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</row>
    <row r="178" spans="1:27" s="35" customFormat="1" ht="26.25" customHeight="1" x14ac:dyDescent="0.2">
      <c r="A178" s="59" t="s">
        <v>356</v>
      </c>
      <c r="B178" s="60"/>
      <c r="C178" s="32"/>
      <c r="D178" s="33"/>
      <c r="E178" s="33"/>
      <c r="F178" s="33"/>
      <c r="G178" s="33"/>
      <c r="H178" s="33"/>
      <c r="I178" s="34"/>
      <c r="J178" s="34"/>
      <c r="K178" s="34"/>
      <c r="L178" s="34"/>
      <c r="M178" s="34"/>
      <c r="N178" s="37">
        <v>2200</v>
      </c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</row>
    <row r="179" spans="1:27" s="31" customFormat="1" ht="18.75" customHeight="1" x14ac:dyDescent="0.25">
      <c r="A179" s="66" t="s">
        <v>358</v>
      </c>
      <c r="B179" s="67"/>
      <c r="C179" s="30"/>
      <c r="D179" s="7"/>
      <c r="E179" s="7"/>
      <c r="F179" s="7"/>
      <c r="G179" s="7"/>
      <c r="H179" s="7"/>
      <c r="I179" s="5"/>
      <c r="J179" s="5"/>
      <c r="K179" s="5"/>
      <c r="L179" s="5"/>
      <c r="M179" s="5"/>
      <c r="N179" s="6">
        <f>N175+N177+N178</f>
        <v>175987.84736842106</v>
      </c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s="31" customFormat="1" x14ac:dyDescent="0.25">
      <c r="A180" s="59" t="s">
        <v>361</v>
      </c>
      <c r="B180" s="60"/>
      <c r="C180" s="30"/>
      <c r="D180" s="7"/>
      <c r="E180" s="7"/>
      <c r="F180" s="7"/>
      <c r="G180" s="7"/>
      <c r="H180" s="7"/>
      <c r="I180" s="5"/>
      <c r="J180" s="5"/>
      <c r="K180" s="5"/>
      <c r="L180" s="5"/>
      <c r="M180" s="5"/>
      <c r="N180" s="40">
        <f>10%*N179</f>
        <v>17598.784736842106</v>
      </c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s="31" customFormat="1" ht="15" customHeight="1" x14ac:dyDescent="0.25">
      <c r="A181" s="59" t="s">
        <v>362</v>
      </c>
      <c r="B181" s="60"/>
      <c r="C181" s="30"/>
      <c r="D181" s="7"/>
      <c r="E181" s="7"/>
      <c r="F181" s="7"/>
      <c r="G181" s="7"/>
      <c r="H181" s="7"/>
      <c r="I181" s="5"/>
      <c r="J181" s="5"/>
      <c r="K181" s="5"/>
      <c r="L181" s="5"/>
      <c r="M181" s="5"/>
      <c r="N181" s="40">
        <f>N179-N180</f>
        <v>158389.06263157894</v>
      </c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s="31" customFormat="1" ht="17.25" customHeight="1" x14ac:dyDescent="0.25">
      <c r="A182" s="61" t="s">
        <v>363</v>
      </c>
      <c r="B182" s="62"/>
      <c r="C182" s="30"/>
      <c r="D182" s="7"/>
      <c r="E182" s="7"/>
      <c r="F182" s="7"/>
      <c r="G182" s="7"/>
      <c r="H182" s="7"/>
      <c r="I182" s="5"/>
      <c r="J182" s="5"/>
      <c r="K182" s="5"/>
      <c r="L182" s="5"/>
      <c r="M182" s="5"/>
      <c r="N182" s="6">
        <f>85%*N179</f>
        <v>149589.6702631579</v>
      </c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</sheetData>
  <autoFilter ref="A6:AA172"/>
  <mergeCells count="10">
    <mergeCell ref="A180:B180"/>
    <mergeCell ref="A181:B181"/>
    <mergeCell ref="A182:B182"/>
    <mergeCell ref="P3:AA3"/>
    <mergeCell ref="A175:B175"/>
    <mergeCell ref="A177:B177"/>
    <mergeCell ref="A178:B178"/>
    <mergeCell ref="A179:B179"/>
    <mergeCell ref="C3:N3"/>
    <mergeCell ref="A176:B176"/>
  </mergeCells>
  <pageMargins left="0.70866141732283472" right="0.70866141732283472" top="0.35433070866141736" bottom="0.55118110236220474" header="0.31496062992125984" footer="0.31496062992125984"/>
  <pageSetup paperSize="8" scale="85" orientation="landscape" r:id="rId1"/>
  <headerFooter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Ikkelä Saara</dc:creator>
  <cp:lastModifiedBy>Olenius Tarja</cp:lastModifiedBy>
  <cp:lastPrinted>2017-06-14T06:43:39Z</cp:lastPrinted>
  <dcterms:created xsi:type="dcterms:W3CDTF">2017-05-10T11:10:30Z</dcterms:created>
  <dcterms:modified xsi:type="dcterms:W3CDTF">2017-06-14T10:35:16Z</dcterms:modified>
</cp:coreProperties>
</file>