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ämäTyökirja" defaultThemeVersion="124226"/>
  <mc:AlternateContent xmlns:mc="http://schemas.openxmlformats.org/markup-compatibility/2006">
    <mc:Choice Requires="x15">
      <x15ac:absPath xmlns:x15ac="http://schemas.microsoft.com/office/spreadsheetml/2010/11/ac" url="\\popeda2.csc.fi\winhome\aroppone\My Documents\NUVA\Muutospyyntö\"/>
    </mc:Choice>
  </mc:AlternateContent>
  <bookViews>
    <workbookView xWindow="0" yWindow="0" windowWidth="23040" windowHeight="9060"/>
  </bookViews>
  <sheets>
    <sheet name="Selvitys" sheetId="1" r:id="rId1"/>
    <sheet name="Tilinpäätöstiedot" sheetId="3" r:id="rId2"/>
    <sheet name="Toimintakulut" sheetId="17" r:id="rId3"/>
    <sheet name="Piirijärjestöt" sheetId="5" r:id="rId4"/>
    <sheet name="Paikallisyhdistykset" sheetId="6" r:id="rId5"/>
    <sheet name="Julkiset_avustukset" sheetId="9" r:id="rId6"/>
    <sheet name="Yksityiset_avustukset" sheetId="11" r:id="rId7"/>
    <sheet name="Lähiyhteisöt" sheetId="4" r:id="rId8"/>
    <sheet name="Ohjeet" sheetId="12" r:id="rId9"/>
    <sheet name="Ohjaus" sheetId="14" state="hidden" r:id="rId10"/>
  </sheets>
  <definedNames>
    <definedName name="_xlnm.Print_Area" localSheetId="5">Julkiset_avustukset!$A$1:$B$57</definedName>
    <definedName name="_xlnm.Print_Area" localSheetId="7">Lähiyhteisöt!$B$1:$I$58</definedName>
    <definedName name="_xlnm.Print_Area" localSheetId="4">Paikallisyhdistykset!$A$1:$B$48</definedName>
    <definedName name="_xlnm.Print_Area" localSheetId="3">Piirijärjestöt!$A$1:$B$109</definedName>
    <definedName name="_xlnm.Print_Area" localSheetId="0">Selvitys!$A$1:$D$211</definedName>
    <definedName name="_xlnm.Print_Area" localSheetId="1">Tilinpäätöstiedot!$A$1:$G$154</definedName>
    <definedName name="_xlnm.Print_Area" localSheetId="2">Toimintakulut!$A$1:$C$249</definedName>
    <definedName name="_xlnm.Print_Area" localSheetId="6">Yksityiset_avustukset!$A$1:$B$57</definedName>
    <definedName name="_xlnm.Print_Titles" localSheetId="7">Lähiyhteisöt!$B:$B</definedName>
  </definedNames>
  <calcPr calcId="162913"/>
</workbook>
</file>

<file path=xl/calcChain.xml><?xml version="1.0" encoding="utf-8"?>
<calcChain xmlns="http://schemas.openxmlformats.org/spreadsheetml/2006/main">
  <c r="D165" i="1" l="1"/>
  <c r="F104" i="1" l="1"/>
  <c r="F103" i="1"/>
  <c r="C77" i="14"/>
  <c r="C160" i="14"/>
  <c r="C150" i="14"/>
  <c r="C90" i="14"/>
  <c r="C91" i="14"/>
  <c r="C118" i="14"/>
  <c r="C112" i="14"/>
  <c r="C27" i="14"/>
  <c r="C68" i="14"/>
  <c r="C41" i="14"/>
  <c r="C66" i="14"/>
  <c r="C24" i="14"/>
  <c r="C103" i="14"/>
  <c r="C173" i="14"/>
  <c r="C185" i="14"/>
  <c r="C65" i="14"/>
  <c r="C183" i="14"/>
  <c r="C31" i="14"/>
  <c r="C28" i="14"/>
  <c r="C35" i="14"/>
  <c r="C101" i="14"/>
  <c r="C11" i="14"/>
  <c r="C83" i="14"/>
  <c r="C127" i="14"/>
  <c r="C4" i="14"/>
  <c r="C172" i="14"/>
  <c r="C184" i="14"/>
  <c r="C153" i="14"/>
  <c r="C9" i="14"/>
  <c r="C146" i="14"/>
  <c r="C80" i="14"/>
  <c r="C3" i="14"/>
  <c r="C29" i="14"/>
  <c r="C95" i="14"/>
  <c r="C19" i="14"/>
  <c r="C179" i="14"/>
  <c r="C152" i="14"/>
  <c r="C25" i="14"/>
  <c r="C175" i="14"/>
  <c r="C10" i="14"/>
  <c r="C123" i="14"/>
  <c r="C16" i="14"/>
  <c r="C99" i="14"/>
  <c r="C54" i="14"/>
  <c r="C145" i="14"/>
  <c r="C87" i="14"/>
  <c r="C59" i="14"/>
  <c r="C111" i="14"/>
  <c r="C57" i="14"/>
  <c r="C43" i="14"/>
  <c r="C156" i="14"/>
  <c r="C88" i="14"/>
  <c r="C166" i="14"/>
  <c r="C100" i="14"/>
  <c r="C50" i="14"/>
  <c r="C74" i="14"/>
  <c r="C167" i="14"/>
  <c r="C39" i="14"/>
  <c r="C117" i="14"/>
  <c r="C148" i="14"/>
  <c r="C15" i="14"/>
  <c r="C174" i="14"/>
  <c r="C163" i="14"/>
  <c r="C40" i="14"/>
  <c r="C116" i="14"/>
  <c r="C38" i="14"/>
  <c r="C67" i="14"/>
  <c r="C157" i="14"/>
  <c r="C23" i="14"/>
  <c r="C125" i="14"/>
  <c r="C22" i="14"/>
  <c r="C69" i="14"/>
  <c r="C73" i="14"/>
  <c r="C5" i="14"/>
  <c r="C149" i="14"/>
  <c r="C110" i="14"/>
  <c r="C171" i="14"/>
  <c r="C32" i="14"/>
  <c r="C8" i="14"/>
  <c r="C72" i="14"/>
  <c r="C162" i="14"/>
  <c r="C158" i="14"/>
  <c r="C82" i="14"/>
  <c r="C92" i="14"/>
  <c r="C119" i="14"/>
  <c r="C147" i="14"/>
  <c r="C93" i="14"/>
  <c r="C6" i="14"/>
  <c r="C47" i="14"/>
  <c r="C120" i="14"/>
  <c r="C60" i="14"/>
  <c r="C2" i="14"/>
  <c r="C48" i="14"/>
  <c r="C107" i="14"/>
  <c r="C104" i="14"/>
  <c r="C170" i="14"/>
  <c r="C17" i="14"/>
  <c r="C151" i="14"/>
  <c r="C176" i="14"/>
  <c r="C63" i="14"/>
  <c r="C56" i="14"/>
  <c r="C62" i="14"/>
  <c r="C76" i="14"/>
  <c r="C164" i="14"/>
  <c r="C64" i="14"/>
  <c r="C12" i="14"/>
  <c r="C79" i="14"/>
  <c r="C7" i="14"/>
  <c r="C75" i="14"/>
  <c r="C143" i="14"/>
  <c r="C177" i="14"/>
  <c r="C58" i="14"/>
  <c r="C20" i="14"/>
  <c r="C97" i="14"/>
  <c r="C36" i="14"/>
  <c r="C86" i="14"/>
  <c r="C14" i="14"/>
  <c r="C178" i="14"/>
  <c r="C113" i="14"/>
  <c r="C61" i="14"/>
  <c r="C159" i="14"/>
  <c r="C21" i="14"/>
  <c r="C96" i="14"/>
  <c r="C105" i="14"/>
  <c r="C71" i="14"/>
  <c r="C55" i="14"/>
  <c r="C169" i="14"/>
  <c r="C30" i="14"/>
  <c r="C13" i="14"/>
  <c r="C46" i="14"/>
  <c r="C109" i="14"/>
  <c r="C144" i="14"/>
  <c r="C89" i="14"/>
  <c r="C45" i="14"/>
  <c r="C102" i="14"/>
  <c r="C154" i="14"/>
  <c r="C81" i="14"/>
  <c r="C78" i="14"/>
  <c r="C44" i="14"/>
  <c r="C161" i="14"/>
  <c r="C114" i="14"/>
  <c r="C126" i="14"/>
  <c r="C108" i="14"/>
  <c r="C106" i="14"/>
  <c r="C98" i="14"/>
  <c r="C94" i="14"/>
  <c r="C49" i="14"/>
  <c r="C42" i="14"/>
  <c r="C26" i="14"/>
  <c r="C70" i="14"/>
  <c r="C115" i="14"/>
  <c r="C18" i="14"/>
  <c r="H185" i="1"/>
  <c r="H184" i="1"/>
  <c r="F129" i="1" l="1"/>
  <c r="F117" i="1"/>
  <c r="F116" i="1"/>
  <c r="D94" i="1"/>
  <c r="H169" i="1"/>
  <c r="H177" i="1"/>
  <c r="H187" i="1"/>
  <c r="H191" i="1"/>
  <c r="C182" i="14"/>
  <c r="H179" i="1"/>
  <c r="H170" i="1"/>
  <c r="H178" i="1"/>
  <c r="H186" i="1"/>
  <c r="H189" i="1"/>
  <c r="H183" i="1"/>
  <c r="H190" i="1"/>
  <c r="H175" i="1"/>
  <c r="G191" i="1" l="1"/>
  <c r="G190" i="1"/>
  <c r="G189" i="1"/>
  <c r="H173" i="1"/>
  <c r="H182" i="1"/>
  <c r="H176" i="1"/>
  <c r="H181" i="1"/>
  <c r="H180" i="1"/>
  <c r="H188" i="1"/>
  <c r="H172" i="1"/>
  <c r="F68" i="1" l="1"/>
  <c r="F67" i="1"/>
  <c r="D67" i="1"/>
  <c r="F66" i="1"/>
  <c r="D66" i="1"/>
  <c r="C168" i="14"/>
  <c r="C165" i="14"/>
  <c r="D104" i="3" l="1"/>
  <c r="H171" i="1"/>
  <c r="E58" i="3" l="1"/>
  <c r="D58" i="3"/>
  <c r="E77" i="3"/>
  <c r="D77" i="3"/>
  <c r="F23" i="3" l="1"/>
  <c r="F22" i="3"/>
  <c r="F21" i="3"/>
  <c r="F20" i="3"/>
  <c r="F64" i="1"/>
  <c r="F105" i="1" l="1"/>
  <c r="G75" i="3"/>
  <c r="G67" i="3"/>
  <c r="G56" i="3"/>
  <c r="G44" i="3"/>
  <c r="G35" i="3"/>
  <c r="G36" i="3"/>
  <c r="G37" i="3"/>
  <c r="G38" i="3"/>
  <c r="G39" i="3"/>
  <c r="G40" i="3"/>
  <c r="G41" i="3"/>
  <c r="G42" i="3"/>
  <c r="F56" i="1"/>
  <c r="F55" i="1"/>
  <c r="H167" i="1"/>
  <c r="H166" i="1"/>
  <c r="H168" i="1"/>
  <c r="L53" i="3"/>
  <c r="L167" i="1" l="1"/>
  <c r="G168" i="1"/>
  <c r="L166" i="1"/>
  <c r="G166" i="1" l="1"/>
  <c r="G26" i="3" l="1"/>
  <c r="D160" i="1"/>
  <c r="C128" i="14"/>
  <c r="G28" i="3" l="1"/>
  <c r="D152" i="3"/>
  <c r="C10" i="17"/>
  <c r="C26" i="17"/>
  <c r="C42" i="17"/>
  <c r="C58" i="17"/>
  <c r="C74" i="17"/>
  <c r="C90" i="17"/>
  <c r="C106" i="17"/>
  <c r="C122" i="17"/>
  <c r="C138" i="17"/>
  <c r="C154" i="17"/>
  <c r="C170" i="17"/>
  <c r="C186" i="17"/>
  <c r="C202" i="17"/>
  <c r="C218" i="17"/>
  <c r="C234" i="17"/>
  <c r="G92" i="3"/>
  <c r="G91" i="3"/>
  <c r="G88" i="3"/>
  <c r="C9" i="17" l="1"/>
  <c r="H28" i="3"/>
  <c r="D140" i="3" l="1"/>
  <c r="G127" i="3" l="1"/>
  <c r="D148" i="3"/>
  <c r="D136" i="3"/>
  <c r="D149" i="3" l="1"/>
  <c r="H21" i="3"/>
  <c r="H22" i="3"/>
  <c r="H23" i="3"/>
  <c r="H20" i="3"/>
  <c r="G13" i="3"/>
  <c r="G12" i="3"/>
  <c r="G11" i="3"/>
  <c r="E15" i="3"/>
  <c r="D15" i="3"/>
  <c r="D166" i="1"/>
  <c r="D167" i="1"/>
  <c r="F157" i="1"/>
  <c r="F108" i="1"/>
  <c r="F106" i="1"/>
  <c r="B9" i="5"/>
  <c r="B8" i="5"/>
  <c r="D40" i="1" s="1"/>
  <c r="C48" i="4"/>
  <c r="F60" i="1"/>
  <c r="F61" i="1"/>
  <c r="F62" i="1"/>
  <c r="F63" i="1"/>
  <c r="F54" i="1"/>
  <c r="F69" i="1"/>
  <c r="B8" i="6"/>
  <c r="D90" i="3" s="1"/>
  <c r="D87" i="6"/>
  <c r="D86" i="6"/>
  <c r="D83" i="6"/>
  <c r="D82" i="6"/>
  <c r="D79" i="6"/>
  <c r="D78" i="6"/>
  <c r="D75" i="6"/>
  <c r="D74" i="6"/>
  <c r="D71" i="6"/>
  <c r="D70" i="6"/>
  <c r="D67" i="6"/>
  <c r="D66" i="6"/>
  <c r="D63" i="6"/>
  <c r="D62" i="6"/>
  <c r="D59" i="6"/>
  <c r="D58" i="6"/>
  <c r="D55" i="6"/>
  <c r="D54" i="6"/>
  <c r="D51" i="6"/>
  <c r="D50" i="6"/>
  <c r="D61" i="1"/>
  <c r="D62" i="1"/>
  <c r="C59" i="4"/>
  <c r="F99" i="1"/>
  <c r="D92" i="1"/>
  <c r="D93" i="1"/>
  <c r="G131" i="3"/>
  <c r="G125" i="3"/>
  <c r="G115" i="3"/>
  <c r="G128" i="3"/>
  <c r="D84" i="3"/>
  <c r="B7" i="11"/>
  <c r="B7" i="9"/>
  <c r="D150" i="1" s="1"/>
  <c r="D60" i="1"/>
  <c r="I59" i="4"/>
  <c r="I52" i="4"/>
  <c r="I48" i="4"/>
  <c r="H59" i="4"/>
  <c r="H52" i="4"/>
  <c r="H48" i="4"/>
  <c r="F120" i="1"/>
  <c r="G57" i="1"/>
  <c r="G98" i="3"/>
  <c r="E94" i="3"/>
  <c r="E84" i="3"/>
  <c r="G82" i="3"/>
  <c r="G81" i="3"/>
  <c r="G73" i="3"/>
  <c r="G72" i="3"/>
  <c r="G71" i="3"/>
  <c r="G70" i="3"/>
  <c r="G65" i="3"/>
  <c r="G64" i="3"/>
  <c r="G63" i="3"/>
  <c r="G54" i="3"/>
  <c r="G53" i="3"/>
  <c r="G52" i="3"/>
  <c r="G51" i="3"/>
  <c r="G50" i="3"/>
  <c r="G49" i="3"/>
  <c r="G48" i="3"/>
  <c r="G47" i="3"/>
  <c r="G52" i="4"/>
  <c r="G48" i="4"/>
  <c r="F52" i="4"/>
  <c r="F48" i="4"/>
  <c r="E52" i="4"/>
  <c r="E48" i="4"/>
  <c r="D52" i="4"/>
  <c r="D48" i="4"/>
  <c r="C52" i="4"/>
  <c r="G111" i="3"/>
  <c r="F141" i="1"/>
  <c r="F140" i="1"/>
  <c r="F139" i="1"/>
  <c r="F138" i="1"/>
  <c r="F137" i="1"/>
  <c r="F136" i="1"/>
  <c r="F80" i="1"/>
  <c r="F78" i="1"/>
  <c r="F76" i="1"/>
  <c r="F75" i="1"/>
  <c r="F74" i="1"/>
  <c r="F73" i="1"/>
  <c r="F194" i="1"/>
  <c r="E59" i="4"/>
  <c r="F59" i="4"/>
  <c r="G59" i="4"/>
  <c r="D59" i="4"/>
  <c r="F158" i="1"/>
  <c r="D56" i="11"/>
  <c r="D55" i="11"/>
  <c r="D54" i="11"/>
  <c r="D51" i="11"/>
  <c r="D50" i="11"/>
  <c r="D49" i="11"/>
  <c r="D46" i="11"/>
  <c r="D45" i="11"/>
  <c r="D44" i="11"/>
  <c r="D41" i="11"/>
  <c r="D40" i="11"/>
  <c r="D39" i="11"/>
  <c r="D36" i="11"/>
  <c r="D35" i="11"/>
  <c r="D34" i="11"/>
  <c r="D31" i="11"/>
  <c r="D30" i="11"/>
  <c r="D29" i="11"/>
  <c r="D26" i="11"/>
  <c r="D25" i="11"/>
  <c r="D24" i="11"/>
  <c r="D21" i="11"/>
  <c r="D20" i="11"/>
  <c r="D19" i="11"/>
  <c r="D16" i="11"/>
  <c r="D15" i="11"/>
  <c r="D14" i="11"/>
  <c r="D11" i="11"/>
  <c r="D10" i="11"/>
  <c r="D9" i="11"/>
  <c r="D56" i="9"/>
  <c r="D55" i="9"/>
  <c r="D54" i="9"/>
  <c r="D51" i="9"/>
  <c r="D50" i="9"/>
  <c r="D49" i="9"/>
  <c r="D46" i="9"/>
  <c r="D45" i="9"/>
  <c r="D44" i="9"/>
  <c r="D41" i="9"/>
  <c r="D40" i="9"/>
  <c r="D39" i="9"/>
  <c r="D36" i="9"/>
  <c r="D35" i="9"/>
  <c r="D34" i="9"/>
  <c r="D31" i="9"/>
  <c r="D30" i="9"/>
  <c r="D29" i="9"/>
  <c r="D26" i="9"/>
  <c r="D25" i="9"/>
  <c r="D24" i="9"/>
  <c r="D21" i="9"/>
  <c r="D20" i="9"/>
  <c r="D19" i="9"/>
  <c r="D16" i="9"/>
  <c r="D15" i="9"/>
  <c r="D14" i="9"/>
  <c r="D11" i="9"/>
  <c r="D10" i="9"/>
  <c r="D9" i="9"/>
  <c r="F147" i="1"/>
  <c r="F145" i="1"/>
  <c r="F133" i="1"/>
  <c r="F121" i="1"/>
  <c r="F115" i="1"/>
  <c r="F111" i="1"/>
  <c r="F110" i="1"/>
  <c r="F53" i="1"/>
  <c r="F49" i="1"/>
  <c r="D47" i="6"/>
  <c r="D46" i="6"/>
  <c r="D43" i="6"/>
  <c r="D42" i="6"/>
  <c r="D39" i="6"/>
  <c r="D38" i="6"/>
  <c r="D35" i="6"/>
  <c r="D34" i="6"/>
  <c r="D31" i="6"/>
  <c r="D30" i="6"/>
  <c r="D27" i="6"/>
  <c r="D26" i="6"/>
  <c r="D23" i="6"/>
  <c r="D22" i="6"/>
  <c r="D19" i="6"/>
  <c r="D18" i="6"/>
  <c r="D15" i="6"/>
  <c r="D14" i="6"/>
  <c r="D11" i="6"/>
  <c r="D10" i="6"/>
  <c r="D11" i="5"/>
  <c r="D106" i="5"/>
  <c r="D101" i="5"/>
  <c r="D96" i="5"/>
  <c r="D91" i="5"/>
  <c r="D86" i="5"/>
  <c r="D81" i="5"/>
  <c r="D76" i="5"/>
  <c r="D71" i="5"/>
  <c r="D66" i="5"/>
  <c r="D61" i="5"/>
  <c r="D56" i="5"/>
  <c r="D51" i="5"/>
  <c r="D46" i="5"/>
  <c r="D41" i="5"/>
  <c r="D36" i="5"/>
  <c r="D31" i="5"/>
  <c r="D26" i="5"/>
  <c r="D21" i="5"/>
  <c r="D16" i="5"/>
  <c r="C180" i="14"/>
  <c r="C85" i="14"/>
  <c r="C134" i="14"/>
  <c r="C33" i="14"/>
  <c r="C121" i="14"/>
  <c r="C52" i="14"/>
  <c r="C133" i="14"/>
  <c r="C51" i="14"/>
  <c r="C53" i="14"/>
  <c r="C84" i="14"/>
  <c r="C181" i="14"/>
  <c r="B59" i="4" l="1"/>
  <c r="D154" i="1" s="1"/>
  <c r="G90" i="3"/>
  <c r="D45" i="1"/>
  <c r="D41" i="1"/>
  <c r="D89" i="3"/>
  <c r="E30" i="3"/>
  <c r="D172" i="1"/>
  <c r="D162" i="1"/>
  <c r="G84" i="3"/>
  <c r="D169" i="1"/>
  <c r="G119" i="3"/>
  <c r="G129" i="3"/>
  <c r="F26" i="3"/>
  <c r="C26" i="3" s="1"/>
  <c r="G15" i="3"/>
  <c r="D30" i="3"/>
  <c r="D152" i="1"/>
  <c r="C124" i="14"/>
  <c r="C130" i="14"/>
  <c r="C37" i="14"/>
  <c r="C34" i="14"/>
  <c r="C139" i="14"/>
  <c r="C136" i="14"/>
  <c r="C122" i="14"/>
  <c r="G89" i="3" l="1"/>
  <c r="D151" i="3"/>
  <c r="D94" i="3"/>
  <c r="D96" i="3" s="1"/>
  <c r="G30" i="3"/>
  <c r="G132" i="3"/>
  <c r="D174" i="1"/>
  <c r="G104" i="3"/>
  <c r="E26" i="3"/>
  <c r="E96" i="3"/>
  <c r="D168" i="1"/>
  <c r="G77" i="3"/>
  <c r="G58" i="3"/>
  <c r="D26" i="3"/>
  <c r="D103" i="3" l="1"/>
  <c r="D153" i="3"/>
  <c r="D173" i="1"/>
  <c r="G94" i="3"/>
  <c r="G96" i="3" s="1"/>
  <c r="D170" i="1"/>
  <c r="G133" i="3"/>
  <c r="E100" i="3"/>
  <c r="D100" i="3"/>
  <c r="D164" i="1"/>
  <c r="D161" i="1"/>
  <c r="D105" i="3" l="1"/>
  <c r="D163" i="1"/>
  <c r="G103" i="3"/>
  <c r="D154" i="3"/>
  <c r="G154" i="3" s="1"/>
  <c r="D171" i="1"/>
  <c r="G100" i="3"/>
  <c r="AA75" i="14"/>
  <c r="AC151" i="14"/>
  <c r="AC188" i="14"/>
  <c r="AC195" i="14"/>
  <c r="AA99" i="14"/>
  <c r="AA188" i="14"/>
  <c r="AA29" i="14"/>
  <c r="AC134" i="14"/>
  <c r="AA81" i="14"/>
  <c r="AA36" i="14"/>
  <c r="AA212" i="14"/>
  <c r="N76" i="3"/>
  <c r="AA90" i="14"/>
  <c r="AC107" i="14"/>
  <c r="AC116" i="14"/>
  <c r="P89" i="3"/>
  <c r="AA19" i="14"/>
  <c r="L84" i="3"/>
  <c r="AA54" i="14"/>
  <c r="AC242" i="14"/>
  <c r="AA74" i="14"/>
  <c r="AC108" i="14"/>
  <c r="AA160" i="14"/>
  <c r="AA117" i="14"/>
  <c r="P103" i="3"/>
  <c r="AC182" i="14"/>
  <c r="AC240" i="14"/>
  <c r="AA108" i="14"/>
  <c r="P11" i="3"/>
  <c r="AC109" i="14"/>
  <c r="AA45" i="14"/>
  <c r="AC217" i="14"/>
  <c r="AA150" i="14"/>
  <c r="AC176" i="14"/>
  <c r="AC5" i="14"/>
  <c r="AC171" i="14"/>
  <c r="N12" i="3"/>
  <c r="AC120" i="14"/>
  <c r="AC136" i="14"/>
  <c r="L97" i="3"/>
  <c r="AA179" i="14"/>
  <c r="AA223" i="14"/>
  <c r="AA27" i="14"/>
  <c r="AA121" i="14"/>
  <c r="AA107" i="14"/>
  <c r="R29" i="3"/>
  <c r="AC186" i="14"/>
  <c r="AA134" i="14"/>
  <c r="AC139" i="14"/>
  <c r="AA35" i="14"/>
  <c r="AC221" i="14"/>
  <c r="T8" i="3"/>
  <c r="AC231" i="14"/>
  <c r="AC228" i="14"/>
  <c r="AA195" i="14"/>
  <c r="AA126" i="14"/>
  <c r="AC184" i="14"/>
  <c r="AA143" i="14"/>
  <c r="AA50" i="14"/>
  <c r="AC113" i="14"/>
  <c r="N9" i="3"/>
  <c r="AA68" i="14"/>
  <c r="AC170" i="14"/>
  <c r="AA9" i="14"/>
  <c r="AA173" i="14"/>
  <c r="P98" i="3"/>
  <c r="AC210" i="14"/>
  <c r="AA100" i="14"/>
  <c r="AA57" i="14"/>
  <c r="AC200" i="14"/>
  <c r="T22" i="3"/>
  <c r="AA216" i="14"/>
  <c r="AA182" i="14"/>
  <c r="AA39" i="14"/>
  <c r="AA170" i="14"/>
  <c r="P95" i="3"/>
  <c r="AA2" i="14"/>
  <c r="AC219" i="14"/>
  <c r="AC213" i="14"/>
  <c r="AA209" i="14"/>
  <c r="AA197" i="14"/>
  <c r="AA62" i="14"/>
  <c r="AC63" i="14"/>
  <c r="AA93" i="14"/>
  <c r="AC55" i="14"/>
  <c r="AA224" i="14"/>
  <c r="AC177" i="14"/>
  <c r="N75" i="3"/>
  <c r="AA184" i="14"/>
  <c r="AA30" i="14"/>
  <c r="AC175" i="14"/>
  <c r="AC52" i="14"/>
  <c r="AA207" i="14"/>
  <c r="AA130" i="14"/>
  <c r="AA88" i="14"/>
  <c r="AA225" i="14"/>
  <c r="AC104" i="14"/>
  <c r="AA183" i="14"/>
  <c r="AC226" i="14"/>
  <c r="AA176" i="14"/>
  <c r="N62" i="3"/>
  <c r="P9" i="3"/>
  <c r="AA105" i="14"/>
  <c r="AA180" i="14"/>
  <c r="AC218" i="14"/>
  <c r="AA91" i="14"/>
  <c r="AC189" i="14"/>
  <c r="N74" i="3"/>
  <c r="AC229" i="14"/>
  <c r="AA66" i="14"/>
  <c r="C132" i="14"/>
  <c r="AA70" i="14"/>
  <c r="AC145" i="14"/>
  <c r="AC158" i="14"/>
  <c r="AA115" i="14"/>
  <c r="AA102" i="14"/>
  <c r="AA159" i="14"/>
  <c r="AC137" i="14"/>
  <c r="P92" i="3"/>
  <c r="AA133" i="14"/>
  <c r="AC164" i="14"/>
  <c r="AA112" i="14"/>
  <c r="AC220" i="14"/>
  <c r="AA71" i="14"/>
  <c r="AA166" i="14"/>
  <c r="T18" i="3"/>
  <c r="AC159" i="14"/>
  <c r="AA186" i="14"/>
  <c r="AC60" i="14"/>
  <c r="AA101" i="14"/>
  <c r="AA47" i="14"/>
  <c r="AC183" i="14"/>
  <c r="AA190" i="14"/>
  <c r="AC79" i="14"/>
  <c r="AC111" i="14"/>
  <c r="AC154" i="14"/>
  <c r="P77" i="3"/>
  <c r="AC172" i="14"/>
  <c r="AA61" i="14"/>
  <c r="AC174" i="14"/>
  <c r="AA80" i="14"/>
  <c r="AA175" i="14"/>
  <c r="AA137" i="14"/>
  <c r="AA218" i="14"/>
  <c r="AC192" i="14"/>
  <c r="AA140" i="14"/>
  <c r="P105" i="3"/>
  <c r="AA230" i="14"/>
  <c r="AC81" i="14"/>
  <c r="AC207" i="14"/>
  <c r="AC123" i="14"/>
  <c r="AA10" i="14"/>
  <c r="L67" i="3"/>
  <c r="AC133" i="14"/>
  <c r="AA226" i="14"/>
  <c r="AC140" i="14"/>
  <c r="AC114" i="14"/>
  <c r="L12" i="3"/>
  <c r="AA76" i="14"/>
  <c r="AC118" i="14"/>
  <c r="AC147" i="14"/>
  <c r="L94" i="3"/>
  <c r="AA139" i="14"/>
  <c r="AA123" i="14"/>
  <c r="AA60" i="14"/>
  <c r="AC59" i="14"/>
  <c r="AC2" i="14"/>
  <c r="AC98" i="14"/>
  <c r="AA236" i="14"/>
  <c r="AA127" i="14"/>
  <c r="T12" i="3"/>
  <c r="AC110" i="14"/>
  <c r="AC155" i="14"/>
  <c r="AC144" i="14"/>
  <c r="AA142" i="14"/>
  <c r="AA63" i="14"/>
  <c r="AC157" i="14"/>
  <c r="AA213" i="14"/>
  <c r="AC36" i="14"/>
  <c r="AC234" i="14"/>
  <c r="AC105" i="14"/>
  <c r="AC12" i="14"/>
  <c r="AA15" i="14"/>
  <c r="AC42" i="14"/>
  <c r="L95" i="3"/>
  <c r="P84" i="3"/>
  <c r="L96" i="3"/>
  <c r="AC29" i="14"/>
  <c r="AC148" i="14"/>
  <c r="AC215" i="14"/>
  <c r="P91" i="3"/>
  <c r="T15" i="3"/>
  <c r="AA240" i="14"/>
  <c r="AC41" i="14"/>
  <c r="AA198" i="14"/>
  <c r="AC34" i="14"/>
  <c r="N72" i="3"/>
  <c r="AA77" i="14"/>
  <c r="AC80" i="14"/>
  <c r="AC89" i="14"/>
  <c r="AA22" i="14"/>
  <c r="P13" i="3"/>
  <c r="AC193" i="14"/>
  <c r="AC102" i="14"/>
  <c r="T9" i="3"/>
  <c r="AA51" i="14"/>
  <c r="AA24" i="14"/>
  <c r="P101" i="3"/>
  <c r="AC69" i="14"/>
  <c r="L79" i="3"/>
  <c r="AA5" i="14"/>
  <c r="L9" i="3"/>
  <c r="AC13" i="14"/>
  <c r="AA98" i="14"/>
  <c r="AC141" i="14"/>
  <c r="AC49" i="14"/>
  <c r="P80" i="3"/>
  <c r="AA157" i="14"/>
  <c r="AC127" i="14"/>
  <c r="AA132" i="14"/>
  <c r="AA65" i="14"/>
  <c r="P7" i="3"/>
  <c r="AA125" i="14"/>
  <c r="AA111" i="14"/>
  <c r="AA28" i="14"/>
  <c r="N53" i="3"/>
  <c r="AC28" i="14"/>
  <c r="L98" i="3"/>
  <c r="L93" i="3"/>
  <c r="AC168" i="14"/>
  <c r="AA32" i="14"/>
  <c r="AC64" i="14"/>
  <c r="AC92" i="14"/>
  <c r="AC4" i="14"/>
  <c r="N7" i="3"/>
  <c r="AC143" i="14"/>
  <c r="AA89" i="14"/>
  <c r="AC30" i="14"/>
  <c r="AA106" i="14"/>
  <c r="AA187" i="14"/>
  <c r="AA201" i="14"/>
  <c r="C141" i="14"/>
  <c r="P102" i="3"/>
  <c r="AC211" i="14"/>
  <c r="N79" i="3"/>
  <c r="P96" i="3"/>
  <c r="AC203" i="14"/>
  <c r="AC88" i="14"/>
  <c r="AC160" i="14"/>
  <c r="AA37" i="14"/>
  <c r="L80" i="3"/>
  <c r="L81" i="3"/>
  <c r="AA228" i="14"/>
  <c r="AC83" i="14"/>
  <c r="AC56" i="14"/>
  <c r="L77" i="3"/>
  <c r="AA167" i="14"/>
  <c r="AC179" i="14"/>
  <c r="AA210" i="14"/>
  <c r="AC167" i="14"/>
  <c r="AC87" i="14"/>
  <c r="AA199" i="14"/>
  <c r="T10" i="3"/>
  <c r="AC115" i="14"/>
  <c r="AC35" i="14"/>
  <c r="AA83" i="14"/>
  <c r="AC72" i="14"/>
  <c r="P19" i="3"/>
  <c r="N67" i="3"/>
  <c r="AC187" i="14"/>
  <c r="AA21" i="14"/>
  <c r="AA96" i="14"/>
  <c r="AC86" i="14"/>
  <c r="AC95" i="14"/>
  <c r="AA147" i="14"/>
  <c r="N82" i="3"/>
  <c r="AA120" i="14"/>
  <c r="AC99" i="14"/>
  <c r="AC19" i="14"/>
  <c r="AC44" i="14"/>
  <c r="AA221" i="14"/>
  <c r="AA58" i="14"/>
  <c r="AC6" i="14"/>
  <c r="AC45" i="14"/>
  <c r="AC73" i="14"/>
  <c r="AC130" i="14"/>
  <c r="AC204" i="14"/>
  <c r="T11" i="3"/>
  <c r="AC169" i="14"/>
  <c r="AC100" i="14"/>
  <c r="AA84" i="14"/>
  <c r="AC66" i="14"/>
  <c r="AC122" i="14"/>
  <c r="AC236" i="14"/>
  <c r="T7" i="3"/>
  <c r="AC31" i="14"/>
  <c r="AA241" i="14"/>
  <c r="AC241" i="14"/>
  <c r="R27" i="3"/>
  <c r="AC22" i="14"/>
  <c r="AA7" i="14"/>
  <c r="AA203" i="14"/>
  <c r="AC132" i="14"/>
  <c r="L43" i="3"/>
  <c r="AA200" i="14"/>
  <c r="AC206" i="14"/>
  <c r="AC38" i="14"/>
  <c r="AA18" i="14"/>
  <c r="AC43" i="14"/>
  <c r="AA181" i="14"/>
  <c r="AC61" i="14"/>
  <c r="AA78" i="14"/>
  <c r="AA64" i="14"/>
  <c r="AA43" i="14"/>
  <c r="L7" i="3"/>
  <c r="AC47" i="14"/>
  <c r="AA44" i="14"/>
  <c r="AA153" i="14"/>
  <c r="AC161" i="14"/>
  <c r="AA17" i="14"/>
  <c r="AC216" i="14"/>
  <c r="AA168" i="14"/>
  <c r="AC106" i="14"/>
  <c r="C135" i="14"/>
  <c r="AA177" i="14"/>
  <c r="P81" i="3"/>
  <c r="AC173" i="14"/>
  <c r="AC223" i="14"/>
  <c r="N78" i="3"/>
  <c r="AC58" i="14"/>
  <c r="AA3" i="14"/>
  <c r="AC232" i="14"/>
  <c r="AA165" i="14"/>
  <c r="AC20" i="14"/>
  <c r="AC16" i="14"/>
  <c r="AA235" i="14"/>
  <c r="AA82" i="14"/>
  <c r="AC26" i="14"/>
  <c r="AC97" i="14"/>
  <c r="AC39" i="14"/>
  <c r="AC27" i="14"/>
  <c r="AC76" i="14"/>
  <c r="AC74" i="14"/>
  <c r="AC208" i="14"/>
  <c r="AA222" i="14"/>
  <c r="AA49" i="14"/>
  <c r="AA42" i="14"/>
  <c r="L102" i="3"/>
  <c r="AA25" i="14"/>
  <c r="AA237" i="14"/>
  <c r="AA38" i="14"/>
  <c r="AC163" i="14"/>
  <c r="AA69" i="14"/>
  <c r="AA103" i="14"/>
  <c r="AA148" i="14"/>
  <c r="AA33" i="14"/>
  <c r="AC190" i="14"/>
  <c r="AC82" i="14"/>
  <c r="N84" i="3"/>
  <c r="AC77" i="14"/>
  <c r="AA79" i="14"/>
  <c r="AC180" i="14"/>
  <c r="AA171" i="14"/>
  <c r="AC196" i="14"/>
  <c r="T14" i="3"/>
  <c r="L62" i="3"/>
  <c r="L92" i="3"/>
  <c r="AC156" i="14"/>
  <c r="AC135" i="14"/>
  <c r="AA86" i="14"/>
  <c r="AC7" i="14"/>
  <c r="AA116" i="14"/>
  <c r="AC18" i="14"/>
  <c r="AC21" i="14"/>
  <c r="AC119" i="14"/>
  <c r="AA13" i="14"/>
  <c r="AC209" i="14"/>
  <c r="AA85" i="14"/>
  <c r="AC138" i="14"/>
  <c r="AC50" i="14"/>
  <c r="P108" i="3"/>
  <c r="AC3" i="14"/>
  <c r="AA31" i="14"/>
  <c r="AA151" i="14"/>
  <c r="AA118" i="14"/>
  <c r="L76" i="3"/>
  <c r="AC198" i="14"/>
  <c r="AA6" i="14"/>
  <c r="AC40" i="14"/>
  <c r="AC214" i="14"/>
  <c r="AA46" i="14"/>
  <c r="AC85" i="14"/>
  <c r="L11" i="3"/>
  <c r="AA109" i="14"/>
  <c r="L72" i="3"/>
  <c r="AC142" i="14"/>
  <c r="AA20" i="14"/>
  <c r="P93" i="3"/>
  <c r="AC78" i="14"/>
  <c r="N11" i="3"/>
  <c r="AC51" i="14"/>
  <c r="AC84" i="14"/>
  <c r="AA110" i="14"/>
  <c r="AC165" i="14"/>
  <c r="AC146" i="14"/>
  <c r="AC149" i="14"/>
  <c r="AA219" i="14"/>
  <c r="AC202" i="14"/>
  <c r="AC23" i="14"/>
  <c r="AC54" i="14"/>
  <c r="L90" i="3"/>
  <c r="AA113" i="14"/>
  <c r="P75" i="3"/>
  <c r="AC94" i="14"/>
  <c r="AA155" i="14"/>
  <c r="AA152" i="14"/>
  <c r="AA162" i="14"/>
  <c r="AA193" i="14"/>
  <c r="T17" i="3"/>
  <c r="L91" i="3"/>
  <c r="AA138" i="14"/>
  <c r="AA23" i="14"/>
  <c r="AA95" i="14"/>
  <c r="L74" i="3"/>
  <c r="C137" i="14"/>
  <c r="AA169" i="14"/>
  <c r="AA238" i="14"/>
  <c r="AC37" i="14"/>
  <c r="AC235" i="14"/>
  <c r="AC222" i="14"/>
  <c r="AA11" i="14"/>
  <c r="AC129" i="14"/>
  <c r="AA217" i="14"/>
  <c r="AA53" i="14"/>
  <c r="AA72" i="14"/>
  <c r="AC53" i="14"/>
  <c r="T13" i="3"/>
  <c r="AC103" i="14"/>
  <c r="AC24" i="14"/>
  <c r="AA67" i="14"/>
  <c r="AC224" i="14"/>
  <c r="N77" i="3"/>
  <c r="AA146" i="14"/>
  <c r="AA16" i="14"/>
  <c r="AC70" i="14"/>
  <c r="AC25" i="14"/>
  <c r="AA154" i="14"/>
  <c r="R30" i="3"/>
  <c r="AA211" i="14"/>
  <c r="AA135" i="14"/>
  <c r="AA149" i="14"/>
  <c r="AC57" i="14"/>
  <c r="AA189" i="14"/>
  <c r="AA208" i="14"/>
  <c r="AC194" i="14"/>
  <c r="AA196" i="14"/>
  <c r="AC128" i="14"/>
  <c r="AA156" i="14"/>
  <c r="AC199" i="14"/>
  <c r="AA97" i="14"/>
  <c r="AC124" i="14"/>
  <c r="AC112" i="14"/>
  <c r="AA56" i="14"/>
  <c r="AC65" i="14"/>
  <c r="P43" i="3"/>
  <c r="AC152" i="14"/>
  <c r="AA119" i="14"/>
  <c r="AA229" i="14"/>
  <c r="P20" i="3"/>
  <c r="AA141" i="14"/>
  <c r="AC8" i="14"/>
  <c r="AA204" i="14"/>
  <c r="AA104" i="14"/>
  <c r="AA205" i="14"/>
  <c r="AC238" i="14"/>
  <c r="AA234" i="14"/>
  <c r="AC117" i="14"/>
  <c r="AA194" i="14"/>
  <c r="AA124" i="14"/>
  <c r="N43" i="3"/>
  <c r="AC185" i="14"/>
  <c r="AC71" i="14"/>
  <c r="AA192" i="14"/>
  <c r="AA122" i="14"/>
  <c r="AA163" i="14"/>
  <c r="AC62" i="14"/>
  <c r="AA14" i="14"/>
  <c r="AC15" i="14"/>
  <c r="AA8" i="14"/>
  <c r="AC10" i="14"/>
  <c r="C138" i="14"/>
  <c r="AA87" i="14"/>
  <c r="AA4" i="14"/>
  <c r="P94" i="3"/>
  <c r="AA242" i="14"/>
  <c r="AA161" i="14"/>
  <c r="AA26" i="14"/>
  <c r="AC90" i="14"/>
  <c r="AC166" i="14"/>
  <c r="AA40" i="14"/>
  <c r="AC68" i="14"/>
  <c r="C140" i="14"/>
  <c r="AA131" i="14"/>
  <c r="AC162" i="14"/>
  <c r="R32" i="3"/>
  <c r="AA214" i="14"/>
  <c r="AC205" i="14"/>
  <c r="P99" i="3"/>
  <c r="AA206" i="14"/>
  <c r="AC48" i="14"/>
  <c r="AA145" i="14"/>
  <c r="AC237" i="14"/>
  <c r="AC101" i="14"/>
  <c r="AA174" i="14"/>
  <c r="AA94" i="14"/>
  <c r="AC178" i="14"/>
  <c r="AC9" i="14"/>
  <c r="AA55" i="14"/>
  <c r="AC33" i="14"/>
  <c r="AC230" i="14"/>
  <c r="N81" i="3"/>
  <c r="L75" i="3"/>
  <c r="N80" i="3"/>
  <c r="AA144" i="14"/>
  <c r="AA172" i="14"/>
  <c r="C129" i="14"/>
  <c r="AA128" i="14"/>
  <c r="AA178" i="14"/>
  <c r="P74" i="3"/>
  <c r="AC225" i="14"/>
  <c r="AA92" i="14"/>
  <c r="AC212" i="14"/>
  <c r="AC17" i="14"/>
  <c r="AA164" i="14"/>
  <c r="AA227" i="14"/>
  <c r="AC14" i="14"/>
  <c r="AC126" i="14"/>
  <c r="AA59" i="14"/>
  <c r="AA52" i="14"/>
  <c r="AC11" i="14"/>
  <c r="AC121" i="14"/>
  <c r="AC239" i="14"/>
  <c r="AA41" i="14"/>
  <c r="AA158" i="14"/>
  <c r="P90" i="3"/>
  <c r="AA129" i="14"/>
  <c r="P18" i="3"/>
  <c r="AA191" i="14"/>
  <c r="AA48" i="14"/>
  <c r="AA114" i="14"/>
  <c r="AC153" i="14"/>
  <c r="AA12" i="14"/>
  <c r="AA185" i="14"/>
  <c r="AA233" i="14"/>
  <c r="AC227" i="14"/>
  <c r="AA73" i="14"/>
  <c r="AC91" i="14"/>
  <c r="AC150" i="14"/>
  <c r="AC75" i="14"/>
  <c r="AC32" i="14"/>
  <c r="AA34" i="14"/>
  <c r="AC46" i="14"/>
  <c r="T16" i="3"/>
  <c r="AA215" i="14"/>
  <c r="AC197" i="14"/>
  <c r="AA239" i="14"/>
  <c r="AA220" i="14"/>
  <c r="AC96" i="14"/>
  <c r="AC125" i="14"/>
  <c r="AC191" i="14"/>
  <c r="R31" i="3"/>
  <c r="AC201" i="14"/>
  <c r="AC233" i="14"/>
  <c r="AA231" i="14"/>
  <c r="AA202" i="14"/>
  <c r="R28" i="3"/>
  <c r="AC181" i="14"/>
  <c r="C131" i="14"/>
  <c r="AA232" i="14"/>
  <c r="AC67" i="14"/>
  <c r="AA136" i="14"/>
  <c r="AC131" i="14"/>
  <c r="AC93" i="14"/>
  <c r="P100" i="3"/>
  <c r="G105" i="3" l="1"/>
  <c r="D175" i="1"/>
  <c r="G109" i="5" l="1"/>
  <c r="K9" i="14"/>
  <c r="O11" i="14"/>
  <c r="G108" i="5"/>
  <c r="G67" i="5"/>
  <c r="Q23" i="14"/>
  <c r="I21" i="14"/>
  <c r="G28" i="14"/>
  <c r="K40" i="14"/>
  <c r="W12" i="14"/>
  <c r="T21" i="3"/>
  <c r="K33" i="14"/>
  <c r="M20" i="14"/>
  <c r="G47" i="14"/>
  <c r="G17" i="5"/>
  <c r="G73" i="5"/>
  <c r="W11" i="14"/>
  <c r="H11" i="1"/>
  <c r="N44" i="3"/>
  <c r="Y26" i="14"/>
  <c r="G25" i="14"/>
  <c r="W41" i="14"/>
  <c r="W36" i="14"/>
  <c r="O34" i="14"/>
  <c r="S31" i="14"/>
  <c r="E19" i="14"/>
  <c r="H110" i="1"/>
  <c r="K21" i="14"/>
  <c r="G41" i="5"/>
  <c r="G80" i="5"/>
  <c r="E75" i="14"/>
  <c r="H63" i="1"/>
  <c r="U14" i="14"/>
  <c r="P104" i="3"/>
  <c r="O10" i="14"/>
  <c r="Y41" i="14"/>
  <c r="S26" i="14"/>
  <c r="G25" i="5"/>
  <c r="E44" i="14"/>
  <c r="G102" i="5"/>
  <c r="H41" i="1"/>
  <c r="S12" i="14"/>
  <c r="G22" i="14"/>
  <c r="L86" i="1"/>
  <c r="L86" i="3"/>
  <c r="E36" i="14"/>
  <c r="U6" i="14"/>
  <c r="O20" i="14"/>
  <c r="G20" i="5"/>
  <c r="S25" i="14"/>
  <c r="M19" i="14"/>
  <c r="G30" i="14"/>
  <c r="S30" i="14"/>
  <c r="G89" i="5"/>
  <c r="G69" i="5"/>
  <c r="G39" i="14"/>
  <c r="K42" i="14"/>
  <c r="L56" i="1"/>
  <c r="G38" i="5"/>
  <c r="S13" i="14"/>
  <c r="E30" i="14"/>
  <c r="H84" i="1"/>
  <c r="E79" i="14"/>
  <c r="G8" i="14"/>
  <c r="H165" i="1"/>
  <c r="Y7" i="14"/>
  <c r="S23" i="14"/>
  <c r="H132" i="1"/>
  <c r="U41" i="14"/>
  <c r="W3" i="14"/>
  <c r="O13" i="14"/>
  <c r="M2" i="14"/>
  <c r="P85" i="3"/>
  <c r="W8" i="14"/>
  <c r="S21" i="14"/>
  <c r="H38" i="1"/>
  <c r="G107" i="5"/>
  <c r="L79" i="1"/>
  <c r="G65" i="5"/>
  <c r="O22" i="14"/>
  <c r="M37" i="14"/>
  <c r="L109" i="1"/>
  <c r="U35" i="14"/>
  <c r="W21" i="14"/>
  <c r="Y23" i="14"/>
  <c r="W34" i="14"/>
  <c r="L53" i="1"/>
  <c r="G37" i="5"/>
  <c r="L63" i="3"/>
  <c r="G12" i="5"/>
  <c r="Q44" i="14"/>
  <c r="Y16" i="14"/>
  <c r="Q20" i="14"/>
  <c r="I17" i="14"/>
  <c r="E67" i="14"/>
  <c r="G13" i="14"/>
  <c r="H32" i="1"/>
  <c r="L84" i="1"/>
  <c r="L49" i="1"/>
  <c r="L77" i="1"/>
  <c r="Y42" i="14"/>
  <c r="H19" i="1"/>
  <c r="L88" i="1"/>
  <c r="H126" i="1"/>
  <c r="K4" i="14"/>
  <c r="U24" i="14"/>
  <c r="H123" i="1"/>
  <c r="G92" i="5"/>
  <c r="H146" i="1"/>
  <c r="G24" i="14"/>
  <c r="K38" i="14"/>
  <c r="Y40" i="14"/>
  <c r="G53" i="5"/>
  <c r="U16" i="14"/>
  <c r="L44" i="1"/>
  <c r="H17" i="1"/>
  <c r="G32" i="14"/>
  <c r="G40" i="14"/>
  <c r="L83" i="1"/>
  <c r="M36" i="14"/>
  <c r="E72" i="14"/>
  <c r="E53" i="14"/>
  <c r="E6" i="14"/>
  <c r="E71" i="14"/>
  <c r="G7" i="14"/>
  <c r="G12" i="14"/>
  <c r="U26" i="14"/>
  <c r="O41" i="14"/>
  <c r="G60" i="5"/>
  <c r="S42" i="14"/>
  <c r="E5" i="14"/>
  <c r="H139" i="1"/>
  <c r="O7" i="14"/>
  <c r="H127" i="1"/>
  <c r="G32" i="5"/>
  <c r="G10" i="14"/>
  <c r="K26" i="14"/>
  <c r="P53" i="3"/>
  <c r="M30" i="14"/>
  <c r="G87" i="5"/>
  <c r="O25" i="14"/>
  <c r="G44" i="14"/>
  <c r="U7" i="14"/>
  <c r="Y36" i="14"/>
  <c r="H131" i="1"/>
  <c r="Y29" i="14"/>
  <c r="M38" i="14"/>
  <c r="P44" i="3"/>
  <c r="O40" i="14"/>
  <c r="M44" i="14"/>
  <c r="O39" i="14"/>
  <c r="U22" i="14"/>
  <c r="G62" i="5"/>
  <c r="U4" i="14"/>
  <c r="H105" i="1"/>
  <c r="I39" i="14"/>
  <c r="L78" i="3"/>
  <c r="Q16" i="14"/>
  <c r="G21" i="5"/>
  <c r="K22" i="14"/>
  <c r="Q2" i="14"/>
  <c r="G15" i="14"/>
  <c r="H49" i="1"/>
  <c r="S18" i="14"/>
  <c r="H130" i="1"/>
  <c r="Q9" i="14"/>
  <c r="G98" i="5"/>
  <c r="O23" i="14"/>
  <c r="E32" i="14"/>
  <c r="Q17" i="14"/>
  <c r="G45" i="14"/>
  <c r="Y4" i="14"/>
  <c r="W20" i="14"/>
  <c r="G72" i="5"/>
  <c r="G36" i="5"/>
  <c r="S22" i="14"/>
  <c r="G16" i="14"/>
  <c r="H134" i="1"/>
  <c r="H83" i="1"/>
  <c r="H60" i="1"/>
  <c r="I18" i="14"/>
  <c r="O38" i="14"/>
  <c r="G94" i="5"/>
  <c r="S11" i="14"/>
  <c r="G9" i="14"/>
  <c r="I35" i="14"/>
  <c r="G90" i="5"/>
  <c r="L152" i="1"/>
  <c r="G60" i="14"/>
  <c r="G54" i="14"/>
  <c r="S39" i="14"/>
  <c r="W33" i="14"/>
  <c r="H98" i="1"/>
  <c r="H45" i="1"/>
  <c r="H102" i="1"/>
  <c r="L50" i="1"/>
  <c r="H95" i="1"/>
  <c r="H66" i="1"/>
  <c r="H156" i="1"/>
  <c r="G31" i="14"/>
  <c r="G74" i="5"/>
  <c r="E22" i="14"/>
  <c r="U30" i="14"/>
  <c r="Q30" i="14"/>
  <c r="H125" i="1"/>
  <c r="G91" i="5"/>
  <c r="G11" i="14"/>
  <c r="H52" i="1"/>
  <c r="E77" i="14"/>
  <c r="G11" i="5"/>
  <c r="H88" i="1"/>
  <c r="G81" i="5"/>
  <c r="H124" i="1"/>
  <c r="L89" i="1"/>
  <c r="K29" i="14"/>
  <c r="G34" i="5"/>
  <c r="P62" i="3"/>
  <c r="G36" i="14"/>
  <c r="G29" i="5"/>
  <c r="Y38" i="14"/>
  <c r="G31" i="5"/>
  <c r="H161" i="1"/>
  <c r="G82" i="5"/>
  <c r="M16" i="14"/>
  <c r="Y43" i="14"/>
  <c r="H158" i="1"/>
  <c r="E64" i="14"/>
  <c r="E17" i="14"/>
  <c r="H101" i="1"/>
  <c r="O4" i="14"/>
  <c r="K32" i="14"/>
  <c r="W25" i="14"/>
  <c r="I24" i="14"/>
  <c r="K30" i="14"/>
  <c r="W16" i="14"/>
  <c r="E55" i="14"/>
  <c r="L52" i="1"/>
  <c r="Q5" i="14"/>
  <c r="Y15" i="14"/>
  <c r="H128" i="1"/>
  <c r="E49" i="14"/>
  <c r="H16" i="1"/>
  <c r="L85" i="3"/>
  <c r="L114" i="1"/>
  <c r="M22" i="14"/>
  <c r="U5" i="14"/>
  <c r="G41" i="14"/>
  <c r="H36" i="1"/>
  <c r="Q31" i="14"/>
  <c r="L87" i="1"/>
  <c r="W24" i="14"/>
  <c r="I4" i="14"/>
  <c r="G103" i="5"/>
  <c r="O30" i="14"/>
  <c r="H59" i="1"/>
  <c r="E18" i="14"/>
  <c r="Q27" i="14"/>
  <c r="E47" i="14"/>
  <c r="M18" i="14"/>
  <c r="O29" i="14"/>
  <c r="I38" i="14"/>
  <c r="E65" i="14"/>
  <c r="H133" i="1"/>
  <c r="G78" i="5"/>
  <c r="H89" i="1"/>
  <c r="K18" i="14"/>
  <c r="N85" i="3"/>
  <c r="L87" i="3"/>
  <c r="G18" i="14"/>
  <c r="E43" i="14"/>
  <c r="H136" i="1"/>
  <c r="Q12" i="14"/>
  <c r="G17" i="14"/>
  <c r="S2" i="14"/>
  <c r="O21" i="14"/>
  <c r="W42" i="14"/>
  <c r="W26" i="14"/>
  <c r="P12" i="3"/>
  <c r="O33" i="14"/>
  <c r="M14" i="14"/>
  <c r="G22" i="5"/>
  <c r="Y9" i="14"/>
  <c r="H116" i="1"/>
  <c r="M41" i="14"/>
  <c r="G104" i="5"/>
  <c r="U23" i="14"/>
  <c r="P97" i="3"/>
  <c r="G5" i="14"/>
  <c r="Y27" i="14"/>
  <c r="G70" i="5"/>
  <c r="Y25" i="14"/>
  <c r="G4" i="14"/>
  <c r="H33" i="1"/>
  <c r="N73" i="3"/>
  <c r="H18" i="1"/>
  <c r="O3" i="14"/>
  <c r="M7" i="14"/>
  <c r="E23" i="14"/>
  <c r="H64" i="1"/>
  <c r="E38" i="14"/>
  <c r="C142" i="14"/>
  <c r="H141" i="1"/>
  <c r="U38" i="14"/>
  <c r="I30" i="14"/>
  <c r="U28" i="14"/>
  <c r="G35" i="14"/>
  <c r="E14" i="14"/>
  <c r="Y24" i="14"/>
  <c r="G52" i="5"/>
  <c r="K14" i="14"/>
  <c r="Q7" i="14"/>
  <c r="P87" i="3"/>
  <c r="Q25" i="14"/>
  <c r="H144" i="1"/>
  <c r="I3" i="14"/>
  <c r="M13" i="14"/>
  <c r="L83" i="3"/>
  <c r="E51" i="14"/>
  <c r="U31" i="14"/>
  <c r="E33" i="14"/>
  <c r="G39" i="5"/>
  <c r="H61" i="1"/>
  <c r="H103" i="1"/>
  <c r="H55" i="1"/>
  <c r="G86" i="5"/>
  <c r="U18" i="14"/>
  <c r="Y17" i="14"/>
  <c r="H174" i="1"/>
  <c r="L81" i="1"/>
  <c r="M33" i="14"/>
  <c r="G3" i="14"/>
  <c r="G18" i="5"/>
  <c r="U13" i="14"/>
  <c r="S7" i="14"/>
  <c r="E9" i="14"/>
  <c r="G76" i="5"/>
  <c r="H26" i="1"/>
  <c r="E80" i="14"/>
  <c r="H10" i="1"/>
  <c r="U25" i="14"/>
  <c r="O31" i="14"/>
  <c r="U33" i="14"/>
  <c r="G23" i="14"/>
  <c r="E74" i="14"/>
  <c r="G58" i="5"/>
  <c r="L88" i="3"/>
  <c r="Q22" i="14"/>
  <c r="K12" i="14"/>
  <c r="S40" i="14"/>
  <c r="Q35" i="14"/>
  <c r="M11" i="14"/>
  <c r="G97" i="5"/>
  <c r="W23" i="14"/>
  <c r="H157" i="1"/>
  <c r="G26" i="14"/>
  <c r="S16" i="14"/>
  <c r="Q39" i="14"/>
  <c r="E76" i="14"/>
  <c r="H42" i="1"/>
  <c r="E27" i="14"/>
  <c r="E11" i="14"/>
  <c r="G77" i="5"/>
  <c r="U37" i="14"/>
  <c r="I40" i="14"/>
  <c r="G40" i="5"/>
  <c r="M4" i="14"/>
  <c r="L115" i="1"/>
  <c r="P83" i="3"/>
  <c r="S17" i="14"/>
  <c r="Y12" i="14"/>
  <c r="O16" i="14"/>
  <c r="H154" i="1"/>
  <c r="H100" i="1"/>
  <c r="K20" i="14"/>
  <c r="M8" i="14"/>
  <c r="G13" i="5"/>
  <c r="G42" i="5"/>
  <c r="P67" i="3"/>
  <c r="M25" i="14"/>
  <c r="K8" i="14"/>
  <c r="O2" i="14"/>
  <c r="E48" i="14"/>
  <c r="S35" i="14"/>
  <c r="M15" i="14"/>
  <c r="T23" i="3"/>
  <c r="U27" i="14"/>
  <c r="G34" i="14"/>
  <c r="H20" i="1"/>
  <c r="H121" i="1"/>
  <c r="W9" i="14"/>
  <c r="H87" i="1"/>
  <c r="Y5" i="14"/>
  <c r="H118" i="1"/>
  <c r="O17" i="14"/>
  <c r="L42" i="1"/>
  <c r="M5" i="14"/>
  <c r="Q38" i="14"/>
  <c r="S8" i="14"/>
  <c r="O36" i="14"/>
  <c r="G20" i="14"/>
  <c r="L71" i="1"/>
  <c r="U3" i="14"/>
  <c r="W32" i="14"/>
  <c r="Q6" i="14"/>
  <c r="Y11" i="14"/>
  <c r="W28" i="14"/>
  <c r="E50" i="14"/>
  <c r="E16" i="14"/>
  <c r="I31" i="14"/>
  <c r="H120" i="1"/>
  <c r="H47" i="1"/>
  <c r="L85" i="1"/>
  <c r="I16" i="14"/>
  <c r="Q42" i="14"/>
  <c r="G33" i="5"/>
  <c r="L72" i="1"/>
  <c r="S5" i="14"/>
  <c r="G96" i="5"/>
  <c r="H151" i="1"/>
  <c r="H115" i="1"/>
  <c r="S29" i="14"/>
  <c r="Q36" i="14"/>
  <c r="H50" i="1"/>
  <c r="L99" i="1"/>
  <c r="L73" i="3"/>
  <c r="K31" i="14"/>
  <c r="G30" i="5"/>
  <c r="W10" i="14"/>
  <c r="H113" i="1"/>
  <c r="G23" i="5"/>
  <c r="Q14" i="14"/>
  <c r="G84" i="5"/>
  <c r="G105" i="5"/>
  <c r="G2" i="14"/>
  <c r="E54" i="14"/>
  <c r="L156" i="1"/>
  <c r="K27" i="14"/>
  <c r="L54" i="1"/>
  <c r="I6" i="14"/>
  <c r="H43" i="1"/>
  <c r="Y21" i="14"/>
  <c r="W2" i="14"/>
  <c r="U17" i="14"/>
  <c r="U40" i="14"/>
  <c r="G46" i="14"/>
  <c r="Y20" i="14"/>
  <c r="E8" i="14"/>
  <c r="Y19" i="14"/>
  <c r="W39" i="14"/>
  <c r="I20" i="14"/>
  <c r="K17" i="14"/>
  <c r="Y13" i="14"/>
  <c r="K3" i="14"/>
  <c r="O8" i="14"/>
  <c r="L32" i="1"/>
  <c r="G100" i="5"/>
  <c r="H53" i="1"/>
  <c r="Y8" i="14"/>
  <c r="H99" i="1"/>
  <c r="W38" i="14"/>
  <c r="H135" i="1"/>
  <c r="H14" i="1"/>
  <c r="U29" i="14"/>
  <c r="G19" i="14"/>
  <c r="O19" i="14"/>
  <c r="G46" i="5"/>
  <c r="G14" i="5"/>
  <c r="I27" i="14"/>
  <c r="H77" i="1"/>
  <c r="O5" i="14"/>
  <c r="O18" i="14"/>
  <c r="G95" i="5"/>
  <c r="Q18" i="14"/>
  <c r="L104" i="3"/>
  <c r="O26" i="14"/>
  <c r="H90" i="1"/>
  <c r="Q32" i="14"/>
  <c r="Y6" i="14"/>
  <c r="U12" i="14"/>
  <c r="K35" i="14"/>
  <c r="H107" i="1"/>
  <c r="O14" i="14"/>
  <c r="H82" i="1"/>
  <c r="H22" i="1"/>
  <c r="I12" i="14"/>
  <c r="G63" i="5"/>
  <c r="I42" i="14"/>
  <c r="H94" i="1"/>
  <c r="Q21" i="14"/>
  <c r="G56" i="14"/>
  <c r="H78" i="1"/>
  <c r="O27" i="14"/>
  <c r="E59" i="14"/>
  <c r="Q13" i="14"/>
  <c r="H91" i="1"/>
  <c r="I15" i="14"/>
  <c r="I23" i="14"/>
  <c r="K13" i="14"/>
  <c r="E42" i="14"/>
  <c r="O9" i="14"/>
  <c r="Q40" i="14"/>
  <c r="M34" i="14"/>
  <c r="I34" i="14"/>
  <c r="Q34" i="14"/>
  <c r="U34" i="14"/>
  <c r="S44" i="14"/>
  <c r="H152" i="1"/>
  <c r="H34" i="1"/>
  <c r="I7" i="14"/>
  <c r="H58" i="1"/>
  <c r="Y35" i="14"/>
  <c r="S6" i="14"/>
  <c r="G54" i="5"/>
  <c r="H30" i="1"/>
  <c r="Q29" i="14"/>
  <c r="O44" i="14"/>
  <c r="L82" i="3"/>
  <c r="H122" i="1"/>
  <c r="E37" i="14"/>
  <c r="E3" i="14"/>
  <c r="G28" i="5"/>
  <c r="H70" i="1"/>
  <c r="E82" i="14"/>
  <c r="Y44" i="14"/>
  <c r="S24" i="14"/>
  <c r="H147" i="1"/>
  <c r="Q8" i="14"/>
  <c r="E2" i="14"/>
  <c r="M43" i="14"/>
  <c r="E40" i="14"/>
  <c r="G14" i="14"/>
  <c r="H68" i="1"/>
  <c r="H149" i="1"/>
  <c r="W30" i="14"/>
  <c r="E81" i="14"/>
  <c r="E57" i="14"/>
  <c r="W31" i="14"/>
  <c r="H39" i="1"/>
  <c r="K6" i="14"/>
  <c r="G59" i="14"/>
  <c r="O37" i="14"/>
  <c r="E28" i="14"/>
  <c r="S27" i="14"/>
  <c r="L113" i="1"/>
  <c r="W15" i="14"/>
  <c r="E66" i="14"/>
  <c r="Q15" i="14"/>
  <c r="Q3" i="14"/>
  <c r="H117" i="1"/>
  <c r="K34" i="14"/>
  <c r="G58" i="14"/>
  <c r="H138" i="1"/>
  <c r="H62" i="1"/>
  <c r="E35" i="14"/>
  <c r="K15" i="14"/>
  <c r="H72" i="1"/>
  <c r="L46" i="1"/>
  <c r="G49" i="14"/>
  <c r="U10" i="14"/>
  <c r="E60" i="14"/>
  <c r="P72" i="3"/>
  <c r="L37" i="1"/>
  <c r="S20" i="14"/>
  <c r="Y3" i="14"/>
  <c r="G68" i="5"/>
  <c r="E70" i="14"/>
  <c r="H13" i="1"/>
  <c r="W43" i="14"/>
  <c r="Q37" i="14"/>
  <c r="W37" i="14"/>
  <c r="O12" i="14"/>
  <c r="M39" i="14"/>
  <c r="H108" i="1"/>
  <c r="Q43" i="14"/>
  <c r="G44" i="5"/>
  <c r="L51" i="1"/>
  <c r="I33" i="14"/>
  <c r="W7" i="14"/>
  <c r="E41" i="14"/>
  <c r="E25" i="14"/>
  <c r="I19" i="14"/>
  <c r="G48" i="14"/>
  <c r="K25" i="14"/>
  <c r="M24" i="14"/>
  <c r="G33" i="14"/>
  <c r="H143" i="1"/>
  <c r="O43" i="14"/>
  <c r="K41" i="14"/>
  <c r="K7" i="14"/>
  <c r="L55" i="1"/>
  <c r="G55" i="14"/>
  <c r="G56" i="5"/>
  <c r="S36" i="14"/>
  <c r="E45" i="14"/>
  <c r="G50" i="5"/>
  <c r="P106" i="3"/>
  <c r="K37" i="14"/>
  <c r="L78" i="1"/>
  <c r="H23" i="1"/>
  <c r="H148" i="1"/>
  <c r="G101" i="5"/>
  <c r="G66" i="5"/>
  <c r="H145" i="1"/>
  <c r="E31" i="14"/>
  <c r="T20" i="3"/>
  <c r="H85" i="1"/>
  <c r="H71" i="1"/>
  <c r="H24" i="1"/>
  <c r="H112" i="1"/>
  <c r="H155" i="1"/>
  <c r="L100" i="1"/>
  <c r="Q26" i="14"/>
  <c r="W17" i="14"/>
  <c r="W4" i="14"/>
  <c r="I22" i="14"/>
  <c r="Y37" i="14"/>
  <c r="M27" i="14"/>
  <c r="S10" i="14"/>
  <c r="M3" i="14"/>
  <c r="S33" i="14"/>
  <c r="E78" i="14"/>
  <c r="H57" i="1"/>
  <c r="P79" i="3"/>
  <c r="Y28" i="14"/>
  <c r="G37" i="14"/>
  <c r="W14" i="14"/>
  <c r="E20" i="14"/>
  <c r="I29" i="14"/>
  <c r="K39" i="14"/>
  <c r="L101" i="3"/>
  <c r="M40" i="14"/>
  <c r="H54" i="1"/>
  <c r="H81" i="1"/>
  <c r="G61" i="5"/>
  <c r="W19" i="14"/>
  <c r="U2" i="14"/>
  <c r="T19" i="3"/>
  <c r="L73" i="1"/>
  <c r="I10" i="14"/>
  <c r="E69" i="14"/>
  <c r="E68" i="14"/>
  <c r="S37" i="14"/>
  <c r="O15" i="14"/>
  <c r="H129" i="1"/>
  <c r="S15" i="14"/>
  <c r="G48" i="5"/>
  <c r="G49" i="5"/>
  <c r="U9" i="14"/>
  <c r="H109" i="1"/>
  <c r="S28" i="14"/>
  <c r="H153" i="1"/>
  <c r="H15" i="1"/>
  <c r="G55" i="5"/>
  <c r="I25" i="14"/>
  <c r="O32" i="14"/>
  <c r="E10" i="14"/>
  <c r="E4" i="14"/>
  <c r="G85" i="5"/>
  <c r="G88" i="5"/>
  <c r="G83" i="5"/>
  <c r="H46" i="1"/>
  <c r="Q33" i="14"/>
  <c r="W29" i="14"/>
  <c r="U21" i="14"/>
  <c r="H160" i="1"/>
  <c r="G16" i="5"/>
  <c r="Q24" i="14"/>
  <c r="P73" i="3"/>
  <c r="G35" i="5"/>
  <c r="S4" i="14"/>
  <c r="H86" i="1"/>
  <c r="U36" i="14"/>
  <c r="G53" i="14"/>
  <c r="P82" i="3"/>
  <c r="W35" i="14"/>
  <c r="G64" i="5"/>
  <c r="G99" i="5"/>
  <c r="W5" i="14"/>
  <c r="H80" i="1"/>
  <c r="Q19" i="14"/>
  <c r="M23" i="14"/>
  <c r="I9" i="14"/>
  <c r="U43" i="14"/>
  <c r="I13" i="14"/>
  <c r="G27" i="5"/>
  <c r="H93" i="1"/>
  <c r="W18" i="14"/>
  <c r="K24" i="14"/>
  <c r="H37" i="1"/>
  <c r="H9" i="1"/>
  <c r="K11" i="14"/>
  <c r="M42" i="14"/>
  <c r="U44" i="14"/>
  <c r="L44" i="3"/>
  <c r="G93" i="5"/>
  <c r="G79" i="5"/>
  <c r="U19" i="14"/>
  <c r="E26" i="14"/>
  <c r="H21" i="1"/>
  <c r="P86" i="3"/>
  <c r="E34" i="14"/>
  <c r="P107" i="3"/>
  <c r="H140" i="1"/>
  <c r="G43" i="14"/>
  <c r="U32" i="14"/>
  <c r="H106" i="1"/>
  <c r="G61" i="14"/>
  <c r="L112" i="1"/>
  <c r="I37" i="14"/>
  <c r="H29" i="1"/>
  <c r="H159" i="1"/>
  <c r="H65" i="1"/>
  <c r="O24" i="14"/>
  <c r="O28" i="14"/>
  <c r="Y30" i="14"/>
  <c r="C155" i="14"/>
  <c r="H44" i="1"/>
  <c r="H28" i="1"/>
  <c r="H75" i="1"/>
  <c r="I36" i="14"/>
  <c r="O6" i="14"/>
  <c r="H74" i="1"/>
  <c r="S19" i="14"/>
  <c r="K10" i="14"/>
  <c r="H48" i="1"/>
  <c r="O42" i="14"/>
  <c r="H40" i="1"/>
  <c r="H97" i="1"/>
  <c r="L41" i="1"/>
  <c r="G15" i="5"/>
  <c r="W6" i="14"/>
  <c r="H114" i="1"/>
  <c r="E12" i="14"/>
  <c r="S34" i="14"/>
  <c r="L82" i="1"/>
  <c r="L38" i="1"/>
  <c r="H56" i="1"/>
  <c r="W40" i="14"/>
  <c r="I8" i="14"/>
  <c r="G6" i="14"/>
  <c r="H76" i="1"/>
  <c r="G50" i="14"/>
  <c r="S41" i="14"/>
  <c r="H137" i="1"/>
  <c r="W13" i="14"/>
  <c r="N83" i="3"/>
  <c r="E39" i="14"/>
  <c r="Y33" i="14"/>
  <c r="E21" i="14"/>
  <c r="P88" i="3"/>
  <c r="W22" i="14"/>
  <c r="G24" i="5"/>
  <c r="H162" i="1"/>
  <c r="K28" i="14"/>
  <c r="L75" i="1"/>
  <c r="H35" i="1"/>
  <c r="I41" i="14"/>
  <c r="H73" i="1"/>
  <c r="G42" i="14"/>
  <c r="I26" i="14"/>
  <c r="M17" i="14"/>
  <c r="M26" i="14"/>
  <c r="H92" i="1"/>
  <c r="S32" i="14"/>
  <c r="E63" i="14"/>
  <c r="S38" i="14"/>
  <c r="I11" i="14"/>
  <c r="P63" i="3"/>
  <c r="E15" i="14"/>
  <c r="Y32" i="14"/>
  <c r="H119" i="1"/>
  <c r="Q11" i="14"/>
  <c r="L103" i="3"/>
  <c r="K23" i="14"/>
  <c r="G51" i="14"/>
  <c r="H31" i="1"/>
  <c r="H104" i="1"/>
  <c r="U11" i="14"/>
  <c r="Q28" i="14"/>
  <c r="G29" i="14"/>
  <c r="E62" i="14"/>
  <c r="G71" i="5"/>
  <c r="P76" i="3"/>
  <c r="Q41" i="14"/>
  <c r="W27" i="14"/>
  <c r="H12" i="1"/>
  <c r="L76" i="1"/>
  <c r="M10" i="14"/>
  <c r="H67" i="1"/>
  <c r="G75" i="5"/>
  <c r="E56" i="14"/>
  <c r="E7" i="14"/>
  <c r="M21" i="14"/>
  <c r="Q4" i="14"/>
  <c r="H111" i="1"/>
  <c r="U39" i="14"/>
  <c r="E52" i="14"/>
  <c r="L80" i="1"/>
  <c r="O35" i="14"/>
  <c r="K5" i="14"/>
  <c r="S3" i="14"/>
  <c r="G21" i="14"/>
  <c r="M31" i="14"/>
  <c r="G38" i="14"/>
  <c r="Y31" i="14"/>
  <c r="Y10" i="14"/>
  <c r="K2" i="14"/>
  <c r="E13" i="14"/>
  <c r="E24" i="14"/>
  <c r="S43" i="14"/>
  <c r="Y2" i="14"/>
  <c r="G106" i="5"/>
  <c r="Y34" i="14"/>
  <c r="S9" i="14"/>
  <c r="Q10" i="14"/>
  <c r="Y18" i="14"/>
  <c r="E83" i="14"/>
  <c r="N63" i="3"/>
  <c r="U15" i="14"/>
  <c r="H51" i="1"/>
  <c r="M28" i="14"/>
  <c r="E29" i="14"/>
  <c r="I2" i="14"/>
  <c r="H163" i="1"/>
  <c r="H142" i="1"/>
  <c r="K36" i="14"/>
  <c r="U20" i="14"/>
  <c r="E58" i="14"/>
  <c r="H150" i="1"/>
  <c r="E61" i="14"/>
  <c r="G19" i="5"/>
  <c r="G59" i="5"/>
  <c r="K16" i="14"/>
  <c r="Y14" i="14"/>
  <c r="M9" i="14"/>
  <c r="G62" i="14"/>
  <c r="P78" i="3"/>
  <c r="E46" i="14"/>
  <c r="M12" i="14"/>
  <c r="G27" i="14"/>
  <c r="H27" i="1"/>
  <c r="G47" i="5"/>
  <c r="I28" i="14"/>
  <c r="I32" i="14"/>
  <c r="G57" i="14"/>
  <c r="W44" i="14"/>
  <c r="M29" i="14"/>
  <c r="H164" i="1"/>
  <c r="I5" i="14"/>
  <c r="U42" i="14"/>
  <c r="E73" i="14"/>
  <c r="I14" i="14"/>
  <c r="G57" i="5"/>
  <c r="L74" i="1"/>
  <c r="H79" i="1"/>
  <c r="H69" i="1"/>
  <c r="S14" i="14"/>
  <c r="G51" i="5"/>
  <c r="G45" i="5"/>
  <c r="G43" i="5"/>
  <c r="H25" i="1"/>
  <c r="G26" i="5"/>
  <c r="M6" i="14"/>
  <c r="H8" i="1"/>
  <c r="G52" i="14"/>
  <c r="M32" i="14"/>
  <c r="U8" i="14"/>
  <c r="Y39" i="14"/>
  <c r="Y22" i="14"/>
  <c r="H96" i="1"/>
  <c r="M35" i="14"/>
  <c r="K19" i="14"/>
  <c r="G8" i="1" l="1"/>
  <c r="G25" i="1"/>
  <c r="G69" i="1"/>
  <c r="L69" i="1"/>
  <c r="G74" i="1"/>
  <c r="C56" i="5"/>
  <c r="L164" i="1"/>
  <c r="C46" i="5"/>
  <c r="G27" i="1"/>
  <c r="L150" i="1"/>
  <c r="L163" i="1"/>
  <c r="G80" i="1"/>
  <c r="G111" i="1"/>
  <c r="L67" i="1"/>
  <c r="G67" i="1"/>
  <c r="G76" i="1"/>
  <c r="G12" i="1"/>
  <c r="G104" i="1"/>
  <c r="L119" i="1"/>
  <c r="G75" i="1"/>
  <c r="L162" i="1"/>
  <c r="G38" i="1"/>
  <c r="G41" i="1"/>
  <c r="G97" i="1"/>
  <c r="L48" i="1"/>
  <c r="G28" i="1"/>
  <c r="L65" i="1"/>
  <c r="L159" i="1"/>
  <c r="G112" i="1"/>
  <c r="G106" i="1"/>
  <c r="G21" i="1"/>
  <c r="G9" i="1"/>
  <c r="C26" i="5"/>
  <c r="L160" i="1"/>
  <c r="G15" i="1"/>
  <c r="L153" i="1"/>
  <c r="G129" i="1"/>
  <c r="G73" i="1"/>
  <c r="L155" i="1"/>
  <c r="G24" i="1"/>
  <c r="G148" i="1"/>
  <c r="G23" i="1"/>
  <c r="G55" i="1"/>
  <c r="G51" i="1"/>
  <c r="G13" i="1"/>
  <c r="G46" i="1"/>
  <c r="G62" i="1"/>
  <c r="G113" i="1"/>
  <c r="L149" i="1"/>
  <c r="L68" i="1"/>
  <c r="G68" i="1"/>
  <c r="L70" i="1"/>
  <c r="G70" i="1"/>
  <c r="L122" i="1"/>
  <c r="G58" i="1"/>
  <c r="G34" i="1"/>
  <c r="G22" i="1"/>
  <c r="G107" i="1"/>
  <c r="G14" i="1"/>
  <c r="G32" i="1"/>
  <c r="G54" i="1"/>
  <c r="L151" i="1"/>
  <c r="G72" i="1"/>
  <c r="L47" i="1"/>
  <c r="L120" i="1"/>
  <c r="G71" i="1"/>
  <c r="G42" i="1"/>
  <c r="G118" i="1"/>
  <c r="L121" i="1"/>
  <c r="G20" i="1"/>
  <c r="C41" i="5"/>
  <c r="L154" i="1"/>
  <c r="G115" i="1"/>
  <c r="C76" i="5"/>
  <c r="C96" i="5"/>
  <c r="G10" i="1"/>
  <c r="G26" i="1"/>
  <c r="G81" i="1"/>
  <c r="G103" i="1"/>
  <c r="G61" i="1"/>
  <c r="C51" i="5"/>
  <c r="L64" i="1"/>
  <c r="G18" i="1"/>
  <c r="G33" i="1"/>
  <c r="C21" i="5"/>
  <c r="G133" i="1"/>
  <c r="G59" i="1"/>
  <c r="G87" i="1"/>
  <c r="G114" i="1"/>
  <c r="G16" i="1"/>
  <c r="G52" i="1"/>
  <c r="G158" i="1"/>
  <c r="C81" i="5"/>
  <c r="L124" i="1"/>
  <c r="L66" i="1"/>
  <c r="G50" i="1"/>
  <c r="G102" i="1"/>
  <c r="G45" i="1"/>
  <c r="G98" i="1"/>
  <c r="G60" i="1"/>
  <c r="C71" i="5"/>
  <c r="G130" i="1"/>
  <c r="G105" i="1"/>
  <c r="C61" i="5"/>
  <c r="G131" i="1"/>
  <c r="C86" i="5"/>
  <c r="C31" i="5"/>
  <c r="G83" i="1"/>
  <c r="G17" i="1"/>
  <c r="G44" i="1"/>
  <c r="C91" i="5"/>
  <c r="L123" i="1"/>
  <c r="G126" i="1"/>
  <c r="G88" i="1"/>
  <c r="G19" i="1"/>
  <c r="G77" i="1"/>
  <c r="G49" i="1"/>
  <c r="G84" i="1"/>
  <c r="C11" i="5"/>
  <c r="C36" i="5"/>
  <c r="G53" i="1"/>
  <c r="G109" i="1"/>
  <c r="G79" i="1"/>
  <c r="C106" i="5"/>
  <c r="G132" i="1"/>
  <c r="L165" i="1"/>
  <c r="G56" i="1"/>
  <c r="C101" i="5"/>
  <c r="L63" i="1"/>
  <c r="G110" i="1"/>
  <c r="G11" i="1"/>
  <c r="C16" i="5"/>
  <c r="C66" i="5"/>
  <c r="G150" i="1" l="1"/>
  <c r="G63" i="1"/>
  <c r="G4" i="1"/>
  <c r="G153" i="1"/>
  <c r="G164" i="1"/>
  <c r="G47" i="1"/>
  <c r="G163" i="1"/>
  <c r="G155" i="1"/>
  <c r="G149" i="1"/>
  <c r="G159" i="1"/>
  <c r="G151" i="1"/>
  <c r="G65" i="1"/>
  <c r="G119" i="1"/>
  <c r="G165" i="1"/>
  <c r="G162" i="1"/>
  <c r="G122" i="1"/>
  <c r="G154" i="1"/>
  <c r="E59" i="1"/>
  <c r="E69" i="1" s="1"/>
  <c r="G6" i="1"/>
  <c r="E63" i="1" s="1"/>
  <c r="E62" i="1" l="1"/>
  <c r="E67" i="1"/>
  <c r="E60" i="1"/>
  <c r="E66" i="1"/>
  <c r="E84" i="1"/>
  <c r="E43" i="1"/>
  <c r="E44" i="1"/>
  <c r="E9" i="1"/>
  <c r="E111" i="1"/>
  <c r="E120" i="1"/>
  <c r="E94" i="1"/>
  <c r="E11" i="1"/>
  <c r="E186" i="1"/>
  <c r="E121" i="1"/>
  <c r="E181" i="1"/>
  <c r="E55" i="1"/>
  <c r="E32" i="1"/>
  <c r="E75" i="1"/>
  <c r="E89" i="1"/>
  <c r="E197" i="1"/>
  <c r="E201" i="1"/>
  <c r="E147" i="1"/>
  <c r="E125" i="1"/>
  <c r="F154" i="1"/>
  <c r="E19" i="1"/>
  <c r="E127" i="1"/>
  <c r="E24" i="1"/>
  <c r="E106" i="1"/>
  <c r="E110" i="1"/>
  <c r="E187" i="1"/>
  <c r="E101" i="1"/>
  <c r="E179" i="1"/>
  <c r="E93" i="1"/>
  <c r="E77" i="1"/>
  <c r="E16" i="1"/>
  <c r="E182" i="1"/>
  <c r="E189" i="1"/>
  <c r="E180" i="1"/>
  <c r="E49" i="1"/>
  <c r="E85" i="1"/>
  <c r="E188" i="1"/>
  <c r="E128" i="1"/>
  <c r="E13" i="1"/>
  <c r="E116" i="1"/>
  <c r="E108" i="1"/>
  <c r="E99" i="1"/>
  <c r="E117" i="1"/>
  <c r="E22" i="1"/>
  <c r="E119" i="1"/>
  <c r="E92" i="1"/>
  <c r="E90" i="1"/>
  <c r="E190" i="1"/>
  <c r="E105" i="1"/>
  <c r="G3" i="1"/>
  <c r="E3" i="1" s="1"/>
  <c r="E73" i="1"/>
  <c r="E31" i="1"/>
  <c r="E88" i="1"/>
  <c r="E39" i="1"/>
  <c r="E158" i="1"/>
  <c r="E79" i="1"/>
  <c r="E157" i="1"/>
  <c r="E14" i="1"/>
  <c r="E53" i="1"/>
  <c r="E80" i="1"/>
  <c r="E139" i="1"/>
  <c r="E20" i="1"/>
  <c r="E23" i="1"/>
  <c r="E104" i="1"/>
  <c r="E103" i="1"/>
  <c r="E126" i="1"/>
  <c r="E50" i="1"/>
  <c r="E12" i="1"/>
  <c r="E86" i="1"/>
  <c r="E47" i="1"/>
  <c r="E136" i="1"/>
  <c r="E30" i="1"/>
  <c r="E10" i="1"/>
  <c r="E133" i="1"/>
  <c r="E21" i="1"/>
  <c r="E15" i="1"/>
  <c r="E78" i="1"/>
  <c r="E115" i="1"/>
  <c r="E129" i="1"/>
  <c r="E183" i="1"/>
  <c r="E61" i="1"/>
</calcChain>
</file>

<file path=xl/comments1.xml><?xml version="1.0" encoding="utf-8"?>
<comments xmlns="http://schemas.openxmlformats.org/spreadsheetml/2006/main">
  <authors>
    <author>Tuulikki Nieminen</author>
    <author>Pulkkinen Marja N</author>
  </authors>
  <commentList>
    <comment ref="A7" authorId="0" shapeId="0">
      <text>
        <r>
          <rPr>
            <sz val="9"/>
            <color indexed="81"/>
            <rFont val="Tahoma"/>
            <family val="2"/>
          </rPr>
          <t>Valitse kyllä-/ei-kentät jokaisen kysytyn rivin kohdalla ja täydennä kaikki kohdat vaikka tiedot eivät olisi muuttuneet.</t>
        </r>
      </text>
    </comment>
    <comment ref="A16" authorId="0" shapeId="0">
      <text>
        <r>
          <rPr>
            <b/>
            <sz val="9"/>
            <color indexed="81"/>
            <rFont val="Tahoma"/>
            <family val="2"/>
          </rPr>
          <t xml:space="preserve">1.8 Y-tunnus:
</t>
        </r>
        <r>
          <rPr>
            <sz val="9"/>
            <color indexed="81"/>
            <rFont val="Tahoma"/>
            <family val="2"/>
          </rPr>
          <t>1234567-8</t>
        </r>
        <r>
          <rPr>
            <sz val="9"/>
            <color indexed="81"/>
            <rFont val="Tahoma"/>
            <family val="2"/>
          </rPr>
          <t xml:space="preserve">
</t>
        </r>
      </text>
    </comment>
    <comment ref="C33" authorId="0" shapeId="0">
      <text>
        <r>
          <rPr>
            <sz val="9"/>
            <color indexed="81"/>
            <rFont val="Tahoma"/>
            <family val="2"/>
          </rPr>
          <t xml:space="preserve">Vastaa vain, jos avustuksen käyttöaikaan tai -tarkoitukseen on tehty muutos. </t>
        </r>
      </text>
    </comment>
    <comment ref="C38" authorId="0" shapeId="0">
      <text>
        <r>
          <rPr>
            <sz val="9"/>
            <color indexed="81"/>
            <rFont val="Tahoma"/>
            <family val="2"/>
          </rPr>
          <t xml:space="preserve">Erittele välilehdelle kaikki piirijärjestöt riippumatta siitä, saavatko ne yleisavustusta vai eivät. </t>
        </r>
      </text>
    </comment>
    <comment ref="C42" authorId="0" shapeId="0">
      <text>
        <r>
          <rPr>
            <sz val="9"/>
            <color indexed="81"/>
            <rFont val="Tahoma"/>
            <family val="2"/>
          </rPr>
          <t xml:space="preserve">Ilmoita alla aktiivisten paikallisyhdistysten (= vuosikokous pidetty sekä muuta toimintaa vähintään kerran 2 kuukaudessa, ajantasalla pidetyt verkkosivut jne.) lukumäärä sekä paikallisyhdistysten palkatun henkilöstön määrä yhteensä mutta erittele välilehdelle vain ne paikallisyhdistykset, joille myönnettiin erityisavustusta. 
Huom! Nuorisotyötä tekevät järjestöt eivät saa jakaa erityisavustuksia paikallisyhdistyksilleen. 
Rajattuun tarkoitukseen erityisavustuksia saavien paikallisyhdistysten osalta ei tarvitse toimittaa OKM:lle hakemusta ja selvitystä (nuorisolaki 72/2006 § 10). </t>
        </r>
      </text>
    </comment>
    <comment ref="C46" authorId="0" shapeId="0">
      <text>
        <r>
          <rPr>
            <sz val="9"/>
            <color indexed="81"/>
            <rFont val="Tahoma"/>
            <family val="2"/>
          </rPr>
          <t>Vapaamuotoiset ryhmittymät, verkostot, rekisteröimättömät yhdistykset jne.</t>
        </r>
      </text>
    </comment>
    <comment ref="C49" authorId="0" shapeId="0">
      <text>
        <r>
          <rPr>
            <sz val="9"/>
            <color indexed="81"/>
            <rFont val="Tahoma"/>
            <family val="2"/>
          </rPr>
          <t xml:space="preserve">Toiminnaksi katsotaan järjestön kaikille jäsenille avoimet ja/tai ulkopuolisille nuorille suunnatut tapahtumat, ei esim. keskusjärjestön työntekijöiden sisäisiä kokouksia ja virkistyspäiviä. Tapahtumat voivat olla yhteistyössä paikallistason toimijoiden kanssa toteutettuja. </t>
        </r>
      </text>
    </comment>
    <comment ref="C50" authorId="0" shapeId="0">
      <text>
        <r>
          <rPr>
            <sz val="9"/>
            <color indexed="81"/>
            <rFont val="Tahoma"/>
            <family val="2"/>
          </rPr>
          <t xml:space="preserve">Yksi paikkakunta tulee ilmoittaa vain kertaalleen ja ilmoita vain lukuina.
</t>
        </r>
      </text>
    </comment>
    <comment ref="C53" authorId="0" shapeId="0">
      <text>
        <r>
          <rPr>
            <sz val="9"/>
            <color indexed="81"/>
            <rFont val="Tahoma"/>
            <family val="2"/>
          </rPr>
          <t xml:space="preserve">Pyri kuvailemaan, millaisia vaikutuksia arvojen edistämisellä on ollut. Onko toimintaan tullut selkeitä muutoksia, esim. onko mukaan tullut eri vähemmistöihin kuuluvia nuoria?”
Nuorisolain 1 §:n lähtökohtana olevat arvot ovat: yhteisöllisyys, yhteisvastuu, yhdenvertaisuus ja tasa-arvo, monikulttuurisuus ja kansainvälisyys, terveet elämäntavat sekä ympäristön ja elämän kunnioittaminen.
</t>
        </r>
      </text>
    </comment>
    <comment ref="A59" authorId="0" shapeId="0">
      <text>
        <r>
          <rPr>
            <sz val="9"/>
            <color indexed="81"/>
            <rFont val="Tahoma"/>
            <family val="2"/>
          </rPr>
          <t xml:space="preserve">Saman henkilön voi ilmoittaa useammassa eri kohdassa, sillä kysymyksillä ei selvitetä nuorten toimijoiden määrää tai toiminnan laajuutta vaan nuorten osuutta järjestön päätöksenteossa.  </t>
        </r>
      </text>
    </comment>
    <comment ref="A60" authorId="0" shapeId="0">
      <text>
        <r>
          <rPr>
            <sz val="9"/>
            <color indexed="81"/>
            <rFont val="Tahoma"/>
            <family val="2"/>
          </rPr>
          <t xml:space="preserve">Koko hallituksen henkilömäärä mukaan lukien palkkiota saavat hallituksen jäsenet. 
</t>
        </r>
      </text>
    </comment>
    <comment ref="A61" authorId="0" shapeId="0">
      <text>
        <r>
          <rPr>
            <sz val="9"/>
            <color indexed="81"/>
            <rFont val="Tahoma"/>
            <family val="2"/>
          </rPr>
          <t xml:space="preserve">Ilmoita kaikki vuoden aikana työskennelleet järjestön toiminnan suunnittelun, toteuttamisen ja arvioimisen kannalta keskeiset työsuhteiset työntekijät sekä harjoittelijat, tukityöllistetyt ja siviilipalvelusmiehet. Ulkopuolisia ostopalveluita ja satunnaisia keikka-/tuntityöläisiä (esim. graafikko, it-tuki, kirjanpito) sekä työntekijöitä, jotka eivät osallistu järjestön päätöksentekoon (esim. leirikokit, siivoajat), ei tarvitse ilmoittaa. </t>
        </r>
      </text>
    </comment>
    <comment ref="A62" authorId="0" shapeId="0">
      <text>
        <r>
          <rPr>
            <sz val="9"/>
            <color indexed="81"/>
            <rFont val="Tahoma"/>
            <family val="2"/>
          </rPr>
          <t>Koko järjestön työryhmäläisten yms. määrä</t>
        </r>
      </text>
    </comment>
    <comment ref="A63" authorId="0" shapeId="0">
      <text>
        <r>
          <rPr>
            <sz val="9"/>
            <color indexed="81"/>
            <rFont val="Tahoma"/>
            <family val="2"/>
          </rPr>
          <t>Koko järjestön edustajien määrä erilaisissa järjestön ulkopuolisissa elimissä</t>
        </r>
      </text>
    </comment>
    <comment ref="A66" authorId="0" shapeId="0">
      <text>
        <r>
          <rPr>
            <sz val="9"/>
            <color indexed="81"/>
            <rFont val="Tahoma"/>
            <family val="2"/>
          </rPr>
          <t xml:space="preserve">Koko hallituksen henkilömäärä mukaan lukien palkkiota saavat hallituksen jäsenet. 
</t>
        </r>
      </text>
    </comment>
    <comment ref="A67" authorId="0" shapeId="0">
      <text>
        <r>
          <rPr>
            <sz val="9"/>
            <color indexed="81"/>
            <rFont val="Tahoma"/>
            <family val="2"/>
          </rPr>
          <t>Koko järjestön työryhmäläisten yms. määrä</t>
        </r>
      </text>
    </comment>
    <comment ref="A69" authorId="0" shapeId="0">
      <text>
        <r>
          <rPr>
            <sz val="9"/>
            <color indexed="81"/>
            <rFont val="Tahoma"/>
            <family val="2"/>
          </rPr>
          <t xml:space="preserve">Jos kyse säätiöstä tai palvelujärjestöstä, jossa päätöksenteko/toiminnan ohjaus ei tapahdu yhdistystoiminnan muodossa (eli hallitus tai vuosikokous päättää linjoista ja toimista, ja missä hallitus vastaa vuoden toiminnan onnistumisesta), tulee yhteisön tällöin vastata kuinka nuoria kuullaan ja osallistetaan toiminnan sisällöissä ja niiden kehittämisessä.
</t>
        </r>
      </text>
    </comment>
    <comment ref="C73" authorId="0" shapeId="0">
      <text>
        <r>
          <rPr>
            <sz val="9"/>
            <color indexed="81"/>
            <rFont val="Tahoma"/>
            <family val="2"/>
          </rPr>
          <t xml:space="preserve">Tässä on hyvä erotella erikseen järjestön sisäiset ja ulkoiset tavoitteet.
</t>
        </r>
      </text>
    </comment>
    <comment ref="C75" authorId="0" shapeId="0">
      <text>
        <r>
          <rPr>
            <sz val="9"/>
            <color indexed="81"/>
            <rFont val="Tahoma"/>
            <family val="2"/>
          </rPr>
          <t>Kuvaa tavoitteiden toteutumista mahdollisimman konkreettisesti ja havainnollisesti. Käytä jo hakemuksessa ilmoitettuja seuraamis-, mittaamis- ja arviointitapoja.
Erittele seurannan, mittaamisen ja arvioinnin keinovalikoima, miten niiden avulla saatiin tietoa tavoitteiden toteutumisesta.</t>
        </r>
      </text>
    </comment>
    <comment ref="C78" authorId="0" shapeId="0">
      <text>
        <r>
          <rPr>
            <sz val="9"/>
            <color indexed="81"/>
            <rFont val="Tahoma"/>
            <family val="2"/>
          </rPr>
          <t xml:space="preserve">Luonnehdi palautteiden sisältöä yleisesti ja kuvaa, mihin konkreettisiin toimiin saadun palautteen perusteella ryhdyttiin. 
</t>
        </r>
      </text>
    </comment>
    <comment ref="C79" authorId="0" shapeId="0">
      <text>
        <r>
          <rPr>
            <sz val="9"/>
            <color indexed="81"/>
            <rFont val="Tahoma"/>
            <family val="2"/>
          </rPr>
          <t xml:space="preserve">Sähköisellä osallistumisvälineellä tarkoitetaan järjestön sähköisiä työskentelyvälineitä, joita hyödynnetään jäsenten osallistamisessa järjestön toiminnan suunnitteluun ja arviointiin. 
Ulospäin suuntautuvaan viestintään, uusien nuorten tavoittamiseen, verkostoitumiseen ja kommunikointiin hyödynnettävistä verkkopalveluista (esim. sosiaalisen median alustat) tai verkkonuorisotyön välineistä (esim. nuorten verkkoneuvonta-alustat) kysytään kohdassa 8.2. </t>
        </r>
      </text>
    </comment>
    <comment ref="C83" authorId="0" shapeId="0">
      <text>
        <r>
          <rPr>
            <sz val="9"/>
            <color indexed="81"/>
            <rFont val="Tahoma"/>
            <family val="2"/>
          </rPr>
          <t xml:space="preserve">Nuorisotyön palvelujärjestöjen ja säätiöiden ei tarvitse vastata kohtaan 8.1.; nuorisotyötä tekevät järjestöt vastaavat koko järjestön osalta </t>
        </r>
      </text>
    </comment>
    <comment ref="C89" authorId="0" shapeId="0">
      <text>
        <r>
          <rPr>
            <sz val="9"/>
            <color indexed="81"/>
            <rFont val="Tahoma"/>
            <family val="2"/>
          </rPr>
          <t xml:space="preserve">Mukaan luettuna myös yli 28-vuotiaat.
</t>
        </r>
      </text>
    </comment>
    <comment ref="C90" authorId="0" shapeId="0">
      <text>
        <r>
          <rPr>
            <sz val="9"/>
            <color indexed="81"/>
            <rFont val="Tahoma"/>
            <family val="2"/>
          </rPr>
          <t xml:space="preserve">Mukaan luettuna myös yli 28-vuotiaat.
</t>
        </r>
      </text>
    </comment>
    <comment ref="B91" authorId="0" shapeId="0">
      <text>
        <r>
          <rPr>
            <sz val="9"/>
            <color indexed="81"/>
            <rFont val="Tahoma"/>
            <family val="2"/>
          </rPr>
          <t>Keskusjärjestön ja paikallistason yhteistyössä järjestämät tapahtumat ilmoitetaan vain keskusjärjestön toimintana.</t>
        </r>
      </text>
    </comment>
    <comment ref="C91" authorId="0" shapeId="0">
      <text>
        <r>
          <rPr>
            <sz val="9"/>
            <color indexed="81"/>
            <rFont val="Tahoma"/>
            <family val="2"/>
          </rPr>
          <t>Sisältää kaikki paikallistason toimijat esim. piirijärjestöt, paikallisyhdistykset ja toimintaryhmät</t>
        </r>
      </text>
    </comment>
    <comment ref="A92" authorId="0" shapeId="0">
      <text>
        <r>
          <rPr>
            <sz val="9"/>
            <color indexed="81"/>
            <rFont val="Tahoma"/>
            <family val="2"/>
          </rPr>
          <t>Sisältää kaiken vapaaehtoisille, jäsenistölle ja muille nuorille suunnatun toiminnan (ml. kokoukset).</t>
        </r>
      </text>
    </comment>
    <comment ref="A93" authorId="0" shapeId="0">
      <text>
        <r>
          <rPr>
            <sz val="9"/>
            <color indexed="81"/>
            <rFont val="Tahoma"/>
            <family val="2"/>
          </rPr>
          <t>Osallistujamäärät ilmoitetaan ns. käyntikertoina eli saman henkilön voi laskea osallistujaksi useampaan tapahtumaan. 
Sisältää vapaaehtoiset, jäsenistön ja muut nuoret.</t>
        </r>
      </text>
    </comment>
    <comment ref="A94" authorId="0" shapeId="0">
      <text>
        <r>
          <rPr>
            <sz val="9"/>
            <color indexed="81"/>
            <rFont val="Tahoma"/>
            <family val="2"/>
          </rPr>
          <t>Esim. messut, festivaalit ja muut yleisötapahtumat, joissa nuori on kohdattu ja kerrottu esim. järjestön toiminnasta ja jaettu esite. Järjestön mediaesiintymisten katsoja- ja kuuntelijamääriä ei ilmoiteta.”)</t>
        </r>
      </text>
    </comment>
    <comment ref="A95" authorId="0" shapeId="0">
      <text>
        <r>
          <rPr>
            <sz val="9"/>
            <color indexed="81"/>
            <rFont val="Tahoma"/>
            <family val="2"/>
          </rPr>
          <t>Sisältää kaiken vapaaehtoisille, jäsenistölle ja muille nuorille suunnatun keskusjärjestön toiminnan, joka kestää yön yli.</t>
        </r>
      </text>
    </comment>
    <comment ref="A96" authorId="0" shapeId="0">
      <text>
        <r>
          <rPr>
            <sz val="9"/>
            <color indexed="81"/>
            <rFont val="Tahoma"/>
            <family val="2"/>
          </rPr>
          <t xml:space="preserve">Sisältää vapaaehtoiset, jäsenistön ja muut nuoret. </t>
        </r>
      </text>
    </comment>
    <comment ref="A97" authorId="0" shapeId="0">
      <text>
        <r>
          <rPr>
            <sz val="9"/>
            <color indexed="81"/>
            <rFont val="Tahoma"/>
            <family val="2"/>
          </rPr>
          <t>Sekä Suomesta ulkomaille suuntautunut että ulkomailta Suomeen suuntautunut toiminta kuten kansainväliset leirit, kokoukset, tutustumismatkat, seminaarit jne.</t>
        </r>
      </text>
    </comment>
    <comment ref="A98" authorId="0" shapeId="0">
      <text>
        <r>
          <rPr>
            <sz val="9"/>
            <color indexed="81"/>
            <rFont val="Tahoma"/>
            <family val="2"/>
          </rPr>
          <t xml:space="preserve">Osallistujamäärät ilmoitetaan ns. käyntikertoina eli saman henkilön voi laskea osallistujaksi useampaan tapahtumaan. 
Sisältää vapaaehtoiset, jäsenistön ja muut nuoret.
</t>
        </r>
      </text>
    </comment>
    <comment ref="A99" authorId="1" shapeId="0">
      <text>
        <r>
          <rPr>
            <sz val="9"/>
            <color indexed="81"/>
            <rFont val="Tahoma"/>
            <family val="2"/>
          </rPr>
          <t xml:space="preserve">Onko kyseessä esimerkiksi puhdas arvio tai järjestelmällisesti kerätty tieto? </t>
        </r>
      </text>
    </comment>
    <comment ref="A100" authorId="0" shapeId="0">
      <text>
        <r>
          <rPr>
            <sz val="9"/>
            <color indexed="81"/>
            <rFont val="Tahoma"/>
            <family val="2"/>
          </rPr>
          <t xml:space="preserve">Esim. messuilla ja muissa tapahtumissa jaettujen materiaalien, muiden järjestämissä yleisötilaisuuksissa olleiden kuulijoiden perusteella laskien
</t>
        </r>
      </text>
    </comment>
    <comment ref="A107" authorId="0" shapeId="0">
      <text>
        <r>
          <rPr>
            <sz val="9"/>
            <color indexed="81"/>
            <rFont val="Tahoma"/>
            <family val="2"/>
          </rPr>
          <t>Esim. sosiaalisen median eri välineiden tykkääjien/seuraajien määrät, verkkosivukävijöiden määrät tai verkkonuorisotyön välineissä tavoitettujen nuorten määrät</t>
        </r>
      </text>
    </comment>
    <comment ref="C111" authorId="0" shapeId="0">
      <text>
        <r>
          <rPr>
            <sz val="9"/>
            <color indexed="81"/>
            <rFont val="Tahoma"/>
            <family val="2"/>
          </rPr>
          <t>Osallistuiko järjestö muiden järjestämiin kokouksiin ja tapahtumiin vai järjestikö toimintaa muita varten tai yhtenä vastuunkantajatahona muiden kanssa?</t>
        </r>
      </text>
    </comment>
    <comment ref="C113" authorId="0" shapeId="0">
      <text>
        <r>
          <rPr>
            <sz val="9"/>
            <color indexed="81"/>
            <rFont val="Tahoma"/>
            <family val="2"/>
          </rPr>
          <t>Osallistuiko järjestö muiden järjestämiin kokouksiin ja tapahtumiin vai järjestikö toimintaa muita varten tai yhtenä vastuunkantajatahona muiden kanssa?</t>
        </r>
      </text>
    </comment>
    <comment ref="C115" authorId="0" shapeId="0">
      <text>
        <r>
          <rPr>
            <sz val="9"/>
            <color indexed="81"/>
            <rFont val="Tahoma"/>
            <family val="2"/>
          </rPr>
          <t xml:space="preserve">Miten kohderyhmä tavoitettiin esim. alueellisesti tarkasteltuna tai määrällisesti eli siihen nähden, kuinka paljon kohderyhmään arviolta kuuluu ihmisiä tai muita toimijoita? </t>
        </r>
      </text>
    </comment>
    <comment ref="C119" authorId="0" shapeId="0">
      <text>
        <r>
          <rPr>
            <sz val="9"/>
            <color indexed="81"/>
            <rFont val="Tahoma"/>
            <family val="2"/>
          </rPr>
          <t xml:space="preserve">Vapaaehtoinen käyttää aikaansa ja osaamistansa toiminnan suunnitteluun ja toteuttamiseen mutta ei saa palkkaa toiminnastaan (voi kuitenkin saada kulukorvauksia ja pieniä palkkioita). Ilmoita järjestön kaikkien organisaatiotasojen vapaaehtoisten määrä yhteensä. </t>
        </r>
      </text>
    </comment>
    <comment ref="C120" authorId="0" shapeId="0">
      <text>
        <r>
          <rPr>
            <sz val="9"/>
            <color indexed="81"/>
            <rFont val="Tahoma"/>
            <family val="2"/>
          </rPr>
          <t xml:space="preserve">Onko kyseessä arvio vai esim. kurssien tai leirien ohjaajien ja apuohjaajien määrään perustuva täsmällinen tieto? </t>
        </r>
      </text>
    </comment>
    <comment ref="C124" authorId="0" shapeId="0">
      <text>
        <r>
          <rPr>
            <sz val="9"/>
            <color indexed="81"/>
            <rFont val="Tahoma"/>
            <family val="2"/>
          </rPr>
          <t xml:space="preserve">Nuorisotyötä tekevät järjestöt vastaavat vain nuorisotyön henkilöstön osalta. </t>
        </r>
      </text>
    </comment>
    <comment ref="C125" authorId="0" shapeId="0">
      <text>
        <r>
          <rPr>
            <sz val="9"/>
            <color indexed="81"/>
            <rFont val="Tahoma"/>
            <family val="2"/>
          </rPr>
          <t xml:space="preserve">Ilmoita kaikkien vuoden aikana täyspäiväisesti työskennelleiden työsuhteisten työntekijöiden lisäksi myös täyspäiväisesti työskennelleet tukityöllistetyt, palkalliset ja palkattomat harjoittelijat sekä siviilipalvelusmiehet. </t>
        </r>
      </text>
    </comment>
    <comment ref="C126" authorId="0" shapeId="0">
      <text>
        <r>
          <rPr>
            <sz val="9"/>
            <color indexed="81"/>
            <rFont val="Tahoma"/>
            <family val="2"/>
          </rPr>
          <t xml:space="preserve">Ilmoita kaikkien vuoden aikana osa-aikaisesti työskennelleiden työsuhteisten työntekijöiden lisäksi myös osa-aikaisesti työskennelleet tukityöllistetyt, palkalliset ja palkattomat harjoittelijat sekä siviilipalvelusmiehet. </t>
        </r>
      </text>
    </comment>
    <comment ref="C128" authorId="0" shapeId="0">
      <text>
        <r>
          <rPr>
            <sz val="9"/>
            <color indexed="81"/>
            <rFont val="Tahoma"/>
            <family val="2"/>
          </rPr>
          <t xml:space="preserve">Laskua vastaan työskennelleiden lisäksi palkkio- eli työkorvauspohjaiset toimeksiannot sekä vuokratyöntekijät. </t>
        </r>
      </text>
    </comment>
    <comment ref="C135" authorId="0" shapeId="0">
      <text>
        <r>
          <rPr>
            <sz val="9"/>
            <color indexed="81"/>
            <rFont val="Tahoma"/>
            <family val="2"/>
          </rPr>
          <t xml:space="preserve">Järjestön toiminta saattaa sopia luonteeltaan vain yhteiskunnallisen aktiivisuuden tai nuorten sosiaalisen vahvistamisen otsikon alle, jolloin molempiin kohtiin ei ole tarpeellista vastata </t>
        </r>
      </text>
    </comment>
    <comment ref="C136" authorId="0" shapeId="0">
      <text>
        <r>
          <rPr>
            <sz val="9"/>
            <color indexed="81"/>
            <rFont val="Tahoma"/>
            <family val="2"/>
          </rPr>
          <t xml:space="preserve">Esim. mediaseurannan avulla saadut tiedot näkyvyydestä mediassa, kampanjointia jonkin tavoitteen hyväksi ja kampanjoinnilla saavutettuja tuloksia, koulutuksia yhteiskunnallisista teemoista, ulkoista tiedottamista, päättäjien ja virkamiesten tapaamisia sekä arvio yhteiskunnallisen aktiivisuuden konkreettisista tuloksista  </t>
        </r>
      </text>
    </comment>
    <comment ref="C139" authorId="0" shapeId="0">
      <text>
        <r>
          <rPr>
            <sz val="9"/>
            <color indexed="81"/>
            <rFont val="Tahoma"/>
            <family val="2"/>
          </rPr>
          <t>Toimintaa (esim. leirejä, retkiä, koulu-/työpajavierailuja, harrastusryhmiä, tapaamisia, tapahtumia, juhlia), joka on suunnattu syrjäytymisvaarassa oleville tai syrjäytyneille nuorille ja tukee lasten ja nuorten elämänhallintaa.</t>
        </r>
      </text>
    </comment>
    <comment ref="C148" authorId="1" shapeId="0">
      <text>
        <r>
          <rPr>
            <sz val="9"/>
            <color indexed="81"/>
            <rFont val="Tahoma"/>
            <family val="2"/>
          </rPr>
          <t>Nuorisotyötä tekevät järjestöt erittelevät vain nuorisotyöhön saadut avustukset.</t>
        </r>
      </text>
    </comment>
    <comment ref="C150" authorId="0" shapeId="0">
      <text>
        <r>
          <rPr>
            <sz val="9"/>
            <color indexed="81"/>
            <rFont val="Tahoma"/>
            <family val="2"/>
          </rPr>
          <t xml:space="preserve">esim. TE-toimistojen palkkatuki, muut ministeriöt, kunnat, opintokeskukset, EU-rahoitus. 
Myös ns. siirretty avustus eli yhteistyötahon saama ja eteenpäin jakama julkinen tuki (esim. jonkin ministeriön hankeraha yhteistyö-tapahtumaan). </t>
        </r>
      </text>
    </comment>
    <comment ref="C152" authorId="0" shapeId="0">
      <text>
        <r>
          <rPr>
            <sz val="9"/>
            <color indexed="81"/>
            <rFont val="Tahoma"/>
            <family val="2"/>
          </rPr>
          <t xml:space="preserve">esim. säätiöt, rahastot, kolehdit, puoluetuki </t>
        </r>
      </text>
    </comment>
    <comment ref="B153" authorId="0" shapeId="0">
      <text>
        <r>
          <rPr>
            <sz val="9"/>
            <color indexed="81"/>
            <rFont val="Tahoma"/>
            <family val="2"/>
          </rPr>
          <t xml:space="preserve">Yritys, yhdistys tai säätiö, jonka järjestö omistaa täysin tai osittain tai johon järjestöllä on säännölliset taloudelliset siteet esimerkiksi keskinäisen avustamisen, lainoittamisen, liiketoiminnan tai vastaavan myötä.
Nuorisotyötä tekevät järjestöt ilmoittavat vain ne lähiyhteisöt, jotka liittyvät järjestön nuorisotoimintaan. </t>
        </r>
      </text>
    </comment>
    <comment ref="A165" authorId="0" shapeId="0">
      <text>
        <r>
          <rPr>
            <sz val="9"/>
            <color indexed="81"/>
            <rFont val="Tahoma"/>
            <family val="2"/>
          </rPr>
          <t>Jos järjestön kokonaisrahoituksesta muodostuu  julkisen tuen osuudeksi yli 50 %, täyttää se hankintalain tarkoittaman hankintayksikön  - julkisoikeudellisen laitoksen -  merkit. Järjestön tulee tällöin  kaikissa hankinnoissaan noudattaa hankintalakia (1397/2016) eli hankinnat on kilpailutettava.</t>
        </r>
      </text>
    </comment>
    <comment ref="C182" authorId="0" shapeId="0">
      <text>
        <r>
          <rPr>
            <sz val="9"/>
            <color indexed="81"/>
            <rFont val="Tahoma"/>
            <family val="2"/>
          </rPr>
          <t>Tuloslaskelma, tase ja liitetiedostot</t>
        </r>
      </text>
    </comment>
    <comment ref="C184" authorId="0" shapeId="0">
      <text>
        <r>
          <rPr>
            <sz val="9"/>
            <color indexed="81"/>
            <rFont val="Tahoma"/>
            <family val="2"/>
          </rPr>
          <t>Esim. yhteenveto jäsenkyselyiden tuloksista</t>
        </r>
      </text>
    </comment>
    <comment ref="C189" authorId="0" shapeId="0">
      <text>
        <r>
          <rPr>
            <sz val="9"/>
            <color indexed="81"/>
            <rFont val="Tahoma"/>
            <family val="2"/>
          </rPr>
          <t>Tuloslaskelma, tase ja liitetiedostot</t>
        </r>
      </text>
    </comment>
    <comment ref="C191" authorId="0" shapeId="0">
      <text>
        <r>
          <rPr>
            <sz val="9"/>
            <color indexed="81"/>
            <rFont val="Tahoma"/>
            <family val="2"/>
          </rPr>
          <t>Esim. yhteenveto jäsenkyselyiden tuloksista</t>
        </r>
      </text>
    </comment>
  </commentList>
</comments>
</file>

<file path=xl/comments2.xml><?xml version="1.0" encoding="utf-8"?>
<comments xmlns="http://schemas.openxmlformats.org/spreadsheetml/2006/main">
  <authors>
    <author>Tuulikki Nieminen</author>
  </authors>
  <commentList>
    <comment ref="D6" authorId="0" shapeId="0">
      <text>
        <r>
          <rPr>
            <sz val="9"/>
            <color indexed="81"/>
            <rFont val="Tahoma"/>
            <family val="2"/>
          </rPr>
          <t xml:space="preserve">Valtakunnallisilla nuorisojärjestöillä ja nuorisotyön palvelujärjestöillä kaikki tuotot ja kulut kirjataan kohtaan "nuorisotyö"
Nuorisotyötä tekevät järjestöt erittelevät nuorisotyön ja järjestön muun toiminnan tuotot ja kulut. </t>
        </r>
      </text>
    </comment>
    <comment ref="J9" authorId="0" shapeId="0">
      <text>
        <r>
          <rPr>
            <sz val="9"/>
            <color indexed="81"/>
            <rFont val="Tahoma"/>
            <family val="2"/>
          </rPr>
          <t xml:space="preserve">Erityisavustus käytetään avustuksen myöntäjän määrittelemään kohteeseen, esim. nuorisotilojen varustamiseen, rakentamiseen tai  kiinteistön hankintaan. Vrt. yleis- tai vuosiavustus, jonka käyttökohdetta ei ole tarkasti rajattu.  </t>
        </r>
      </text>
    </comment>
    <comment ref="B12" authorId="0" shapeId="0">
      <text>
        <r>
          <rPr>
            <sz val="9"/>
            <color indexed="81"/>
            <rFont val="Tahoma"/>
            <family val="2"/>
          </rPr>
          <t>Erityisavustus, kuten projekti- ja hankeavustus, palkkatuki tai opintokeskuksilta saadut tuet käytetään avustuksen myöntäjän määrittelemään kohteeseen. Vrt. yleis- tai vuosiavustus, jonka käyttökohdetta ei ole tarkasti rajattu. 
Julkiset yleisavustukset ilmoitetaan erikseen rivillä 91.</t>
        </r>
      </text>
    </comment>
    <comment ref="J13" authorId="0" shapeId="0">
      <text>
        <r>
          <rPr>
            <sz val="9"/>
            <color indexed="81"/>
            <rFont val="Tahoma"/>
            <family val="2"/>
          </rPr>
          <t xml:space="preserve">Rahapalkka ja veronalaiset luontaisedut </t>
        </r>
      </text>
    </comment>
    <comment ref="J14" authorId="0" shapeId="0">
      <text>
        <r>
          <rPr>
            <sz val="9"/>
            <color indexed="81"/>
            <rFont val="Tahoma"/>
            <family val="2"/>
          </rPr>
          <t xml:space="preserve">TyEL tai muu eläkelaji </t>
        </r>
      </text>
    </comment>
    <comment ref="J15" authorId="0" shapeId="0">
      <text>
        <r>
          <rPr>
            <sz val="9"/>
            <color indexed="81"/>
            <rFont val="Tahoma"/>
            <family val="2"/>
          </rPr>
          <t xml:space="preserve">Lakisääteiset henkilösivukulut </t>
        </r>
      </text>
    </comment>
    <comment ref="J16" authorId="0" shapeId="0">
      <text>
        <r>
          <rPr>
            <sz val="9"/>
            <color indexed="81"/>
            <rFont val="Tahoma"/>
            <family val="2"/>
          </rPr>
          <t xml:space="preserve">Palkatun henkilöstön matkakulut </t>
        </r>
      </text>
    </comment>
    <comment ref="J17" authorId="0" shapeId="0">
      <text>
        <r>
          <rPr>
            <sz val="9"/>
            <color indexed="81"/>
            <rFont val="Tahoma"/>
            <family val="2"/>
          </rPr>
          <t xml:space="preserve">Mm. työterveyshuolto, henkilöstökoulutukset, virkistys  </t>
        </r>
      </text>
    </comment>
    <comment ref="J18" authorId="0" shapeId="0">
      <text>
        <r>
          <rPr>
            <sz val="9"/>
            <color indexed="81"/>
            <rFont val="Tahoma"/>
            <family val="2"/>
          </rPr>
          <t xml:space="preserve">Mm. vuokra-, vastike- ja kiinteistökulut, siivouskulut, huoltokulut </t>
        </r>
      </text>
    </comment>
    <comment ref="B19" authorId="0" shapeId="0">
      <text>
        <r>
          <rPr>
            <sz val="9"/>
            <color indexed="81"/>
            <rFont val="Tahoma"/>
            <family val="2"/>
          </rPr>
          <t>Valtakunnallisilla nuorisojärjestöillä ja nuorisotyön palvelujärjestöillä ei tarvitse täyttää kohtaa "Nuorisotyön ulkopuolisen toiminnan osuus". 
Nuorisotyötä tekevät järjestöt erittelevät nuorisotyön ja järjestön muun toiminnan kuluosuudet erikseen prosentteina ilmoitettuna. 
Kaikki järjestöt vastaavat kokonaiskulut yhteensä ja Nuorisotyön hallintokulujen osuus -kohtiin.</t>
        </r>
        <r>
          <rPr>
            <b/>
            <sz val="9"/>
            <color indexed="81"/>
            <rFont val="Tahoma"/>
            <family val="2"/>
          </rPr>
          <t xml:space="preserve">
</t>
        </r>
        <r>
          <rPr>
            <sz val="9"/>
            <color indexed="81"/>
            <rFont val="Tahoma"/>
            <family val="2"/>
          </rPr>
          <t xml:space="preserve">
</t>
        </r>
      </text>
    </comment>
    <comment ref="J19" authorId="0" shapeId="0">
      <text>
        <r>
          <rPr>
            <sz val="9"/>
            <color indexed="81"/>
            <rFont val="Tahoma"/>
            <family val="2"/>
          </rPr>
          <t xml:space="preserve">Mm. hallinnon palvelut kuten tilitoimisto, tilintarkastus </t>
        </r>
      </text>
    </comment>
    <comment ref="J20" authorId="0" shapeId="0">
      <text>
        <r>
          <rPr>
            <sz val="9"/>
            <color indexed="81"/>
            <rFont val="Tahoma"/>
            <family val="2"/>
          </rPr>
          <t xml:space="preserve">Mm. kalusteet, atk-laitteet, puhelimet, muut aineet, tarvikkeet ja tavarat (tilikauden aikana kerralla kuluksi kirjattavat) </t>
        </r>
      </text>
    </comment>
    <comment ref="B28" authorId="0" shapeId="0">
      <text>
        <r>
          <rPr>
            <sz val="9"/>
            <color indexed="81"/>
            <rFont val="Tahoma"/>
            <family val="2"/>
          </rPr>
          <t>Ilmoita tuloslaskelman mukaisesti varsinaisen toiminnan kulut, mutta huomioi, että esim. varainhankinnan tulot ja kulut ilmoitetaan erikseen vasta alempana. Älä ilmoita lukuja kahteen kertaan.</t>
        </r>
      </text>
    </comment>
    <comment ref="Y37" authorId="0" shapeId="0">
      <text>
        <r>
          <rPr>
            <sz val="9"/>
            <color indexed="81"/>
            <rFont val="Tahoma"/>
            <family val="2"/>
          </rPr>
          <t xml:space="preserve">Tarkista, että luku on Koko järjestö -kohdan summassa yhtä suuri kuin virallisessa tuloslaskelmassa!
</t>
        </r>
      </text>
    </comment>
    <comment ref="B39" authorId="0" shapeId="0">
      <text>
        <r>
          <rPr>
            <sz val="9"/>
            <color indexed="81"/>
            <rFont val="Tahoma"/>
            <family val="2"/>
          </rPr>
          <t xml:space="preserve">Mainosmyynti verkkosivuille, jäsenlehteen, käsiohjelmaan tms. + jäsenlehden tms. tilaustuotot </t>
        </r>
      </text>
    </comment>
    <comment ref="B41" authorId="0" shapeId="0">
      <text>
        <r>
          <rPr>
            <sz val="9"/>
            <color indexed="81"/>
            <rFont val="Tahoma"/>
            <family val="2"/>
          </rPr>
          <t xml:space="preserve">Arvonlisäverovelvollisen toiminnan tulot </t>
        </r>
      </text>
    </comment>
    <comment ref="B47" authorId="0" shapeId="0">
      <text>
        <r>
          <rPr>
            <sz val="9"/>
            <color indexed="81"/>
            <rFont val="Tahoma"/>
            <family val="2"/>
          </rPr>
          <t xml:space="preserve">Mm. jäsenrekisteriohjelmisto, jäsenkortti, jäsenyyden perusteella saatavien etujen kulut </t>
        </r>
      </text>
    </comment>
    <comment ref="J49" authorId="0" shapeId="0">
      <text>
        <r>
          <rPr>
            <sz val="9"/>
            <color indexed="81"/>
            <rFont val="Tahoma"/>
            <family val="2"/>
          </rPr>
          <t xml:space="preserve">Mainosmyynti verkkosivuille, jäsenlehteen, käsiohjelmaan tms. + jäsenlehden tms. tilaustuotot </t>
        </r>
      </text>
    </comment>
    <comment ref="B51" authorId="0" shapeId="0">
      <text>
        <r>
          <rPr>
            <sz val="9"/>
            <color indexed="81"/>
            <rFont val="Tahoma"/>
            <family val="2"/>
          </rPr>
          <t xml:space="preserve">Esim. jäsenlehdestä </t>
        </r>
      </text>
    </comment>
    <comment ref="J51" authorId="0" shapeId="0">
      <text>
        <r>
          <rPr>
            <sz val="9"/>
            <color indexed="81"/>
            <rFont val="Tahoma"/>
            <family val="2"/>
          </rPr>
          <t xml:space="preserve">Arvonlisäverovelvollisen toiminnan tulot </t>
        </r>
      </text>
    </comment>
    <comment ref="B53" authorId="0" shapeId="0">
      <text>
        <r>
          <rPr>
            <sz val="9"/>
            <color indexed="81"/>
            <rFont val="Tahoma"/>
            <family val="2"/>
          </rPr>
          <t xml:space="preserve">Arvonlisäverovelvollisen toiminnan kulut  </t>
        </r>
      </text>
    </comment>
    <comment ref="J54" authorId="0" shapeId="0">
      <text>
        <r>
          <rPr>
            <sz val="9"/>
            <color indexed="81"/>
            <rFont val="Tahoma"/>
            <family val="2"/>
          </rPr>
          <t xml:space="preserve">Mm. jäsenrekisteriohjelmisto, jäsenkortti, jäsenyyden perusteella saatavien etujen kulut </t>
        </r>
      </text>
    </comment>
    <comment ref="J58" authorId="0" shapeId="0">
      <text>
        <r>
          <rPr>
            <sz val="9"/>
            <color indexed="81"/>
            <rFont val="Tahoma"/>
            <family val="2"/>
          </rPr>
          <t xml:space="preserve">Esim. jäsenlehdestä </t>
        </r>
      </text>
    </comment>
    <comment ref="J60" authorId="0" shapeId="0">
      <text>
        <r>
          <rPr>
            <sz val="9"/>
            <color indexed="81"/>
            <rFont val="Tahoma"/>
            <family val="2"/>
          </rPr>
          <t xml:space="preserve">Arvonlisäverovelvollisen toiminnan kulut  </t>
        </r>
      </text>
    </comment>
    <comment ref="B129" authorId="0" shapeId="0">
      <text>
        <r>
          <rPr>
            <sz val="9"/>
            <color indexed="81"/>
            <rFont val="Tahoma"/>
            <family val="2"/>
          </rPr>
          <t xml:space="preserve">Maksuvalmius: Ohjearvot 
erinomainen yli 1,5,
hyvä 1-1,5
tyydyttävä 0,5-1
</t>
        </r>
      </text>
    </comment>
    <comment ref="B133" authorId="0" shapeId="0">
      <text>
        <r>
          <rPr>
            <sz val="9"/>
            <color indexed="81"/>
            <rFont val="Tahoma"/>
            <family val="2"/>
          </rPr>
          <t xml:space="preserve">Vakavaraisuus: Ohjearvot 
erinomainen yli 50
hyvä 35-50
tyydyttävä 25-35,
alle 20, niin syytä huolestua.
</t>
        </r>
      </text>
    </comment>
    <comment ref="B141" authorId="0" shapeId="0">
      <text>
        <r>
          <rPr>
            <sz val="9"/>
            <color indexed="81"/>
            <rFont val="Tahoma"/>
            <family val="2"/>
          </rPr>
          <t>Varsinaiseksi toiminnaksi merkityt kulut, jotka ovat avustusohjeen (löytyy ministeriön verkkosivuilta) mukaan ei-avustuskelpoisia kuluja. Huomioithan, että jos olet ilmoittanut ei-hyväksyttäviä kuluja jo varainhankinnan tai sijoitus- ja rahoitustoiminnan kohdissa, ei niitä pidä enää ilmoittaa tässä. Ei-hyväksyttävät kulut ilmoitetaan vain kertaalleen.
EI-AVUSTUSKELPOISIA KULUJA OVAT:
- poistot
- muille yhteisöille, toimintaryhmille tai yksityishenkilöille annetut avustukset, esim. vaaliavustukset yksityishenkilöille, (ks. poikkeukset avustusohjeen s. 6, luku 5)
- välitystoiminnasta aiheutuvat menot 
- varaukset tai laskennalliset erät, jotka eivät perustu jo toteutuneisiin menoihin
- niiden työntekijöiden palkkamenot, jotka hoitavat pääasiallisesti tarvikevälitystä, varainhankintaa tai liiketoimintaa
- arvonlisäverovelvollisesta toiminnasta aiheutuvat kustannukset (jos tuen saaja on hakeutunut arvonlisäverovelvolliseksi liiketoiminnastaan, avustuksen saajan on kirjanpidossaan eriteltävä kustannuspaikoittain ALV-toiminta ja avustuksella katettava toiminta) 
- ulosotto-, viivästysmaksu- ja oikeudenkäyntikulut
- nuorisolain 10 § tarkoitetulle järjestölle myydyistä tavaroista tai palveluista saaduilla tuloilla katetut menot 
- palkkamenot järjestön työnantajana saamia sairausvakuutus- ja tapaturmavakuutuskorvauksia vastaavalta osalta tai muiden vastaavien tukien osalta 
- vuokratuloja vastaava osuus omien toimitilojen vuokramenoista
- vuokramenot, oman toimitilan yhtiövastike ja kurssikeskuksen hoitomenot (palkat, vesi, valaistus, jne.) muun kuin oman käytön osalta (ilmoitettava kurssikeskuksen oman ja vieraan käytön käyttövuorokausien määrä) 
- kurssikeskuksen tai muun toimintakeskuksen käytöstä aiheutuvat kulut (palkat, ruokailu, majoitus) muun kuin oman käytön osalta 
- ns. läpilaskutettavat erät, jotka osin tai kokonaan kuuluvat toisen yhdistyksen kuluihin
- varainhankinnasta aiheutuvat menot, kuitenkin enintään varainhankinnan tuottoja vastaavalta osuudelta (esim. jäsenlehtiin myytävien ilmoitusten tuotot ovat varainhankintaa, joten ilmoitus-myynnin kuluista hyväksyttäviä eivät ole ilmoitustuottoja vastaava osuus) 
- liike- ja sijoitustoiminnasta sekä rahoitustoiminnasta aiheutuvat menot 
-sellaiset irtaimen käyttöomaisuuden hankinnat, jotka aiheutuvat laitoksen perustamisesta, laajentamisesta, uudelleenjärjestämisestä ja perusparantamisesta, ellei avustusta myönnettäessä ole toisin päätetty.</t>
        </r>
      </text>
    </comment>
    <comment ref="B142" authorId="0" shapeId="0">
      <text>
        <r>
          <rPr>
            <sz val="9"/>
            <color indexed="81"/>
            <rFont val="Tahoma"/>
            <family val="2"/>
          </rPr>
          <t xml:space="preserve">Huom! Jos olet ilmoittanut D28-solussa (nuorisotyön kulut yhteensä) poistot, niin vähennä ne tässä. Poistot eivät ole hyväksyttäviä kuluja. </t>
        </r>
      </text>
    </comment>
  </commentList>
</comments>
</file>

<file path=xl/comments3.xml><?xml version="1.0" encoding="utf-8"?>
<comments xmlns="http://schemas.openxmlformats.org/spreadsheetml/2006/main">
  <authors>
    <author>Tuulikki Nieminen</author>
  </authors>
  <commentList>
    <comment ref="B10" authorId="0" shapeId="0">
      <text>
        <r>
          <rPr>
            <sz val="9"/>
            <color indexed="81"/>
            <rFont val="Tahoma"/>
            <family val="2"/>
          </rPr>
          <t xml:space="preserve">Voit itse antaa otsikon nimen. 
- Erittele nuorisotyön kustannuspaikan/-paikkojen kulurakenne mahdollisimman selvästi. 
- Erittele vastausriveille järjestön nuorisotyön kustannuspaikkakohtaiset kulut. 
</t>
        </r>
      </text>
    </comment>
    <comment ref="B26" authorId="0" shapeId="0">
      <text>
        <r>
          <rPr>
            <sz val="9"/>
            <color indexed="81"/>
            <rFont val="Tahoma"/>
            <family val="2"/>
          </rPr>
          <t xml:space="preserve">Voit itse antaa otsikon nimen. 
- Erittele nuorisotyön kustannuspaikan/-paikkojen kulurakenne mahdollisimman selvästi. 
- Erittele vastausriveille järjestön nuorisotyön kustannuspaikkakohtaiset kulut. 
</t>
        </r>
      </text>
    </comment>
    <comment ref="B42" authorId="0" shapeId="0">
      <text>
        <r>
          <rPr>
            <sz val="9"/>
            <color indexed="81"/>
            <rFont val="Tahoma"/>
            <family val="2"/>
          </rPr>
          <t xml:space="preserve">Voit itse antaa otsikon nimen. 
- Erittele nuorisotyön kustannuspaikan/-paikkojen kulurakenne mahdollisimman selvästi. 
- Erittele vastausriveille järjestön nuorisotyön kustannuspaikkakohtaiset kulut. 
</t>
        </r>
      </text>
    </comment>
    <comment ref="B58" authorId="0" shapeId="0">
      <text>
        <r>
          <rPr>
            <sz val="9"/>
            <color indexed="81"/>
            <rFont val="Tahoma"/>
            <family val="2"/>
          </rPr>
          <t xml:space="preserve">Voit itse antaa otsikon nimen. 
- Erittele nuorisotyön kustannuspaikan/-paikkojen kulurakenne mahdollisimman selvästi. 
- Erittele vastausriveille järjestön nuorisotyön kustannuspaikkakohtaiset kulut. 
</t>
        </r>
      </text>
    </comment>
    <comment ref="B74" authorId="0" shapeId="0">
      <text>
        <r>
          <rPr>
            <sz val="9"/>
            <color indexed="81"/>
            <rFont val="Tahoma"/>
            <family val="2"/>
          </rPr>
          <t xml:space="preserve">Voit itse antaa otsikon nimen. 
- Erittele nuorisotyön kustannuspaikan/-paikkojen kulurakenne mahdollisimman selvästi. 
- Erittele vastausriveille järjestön nuorisotyön kustannuspaikkakohtaiset kulut. 
</t>
        </r>
      </text>
    </comment>
    <comment ref="B90" authorId="0" shapeId="0">
      <text>
        <r>
          <rPr>
            <sz val="9"/>
            <color indexed="81"/>
            <rFont val="Tahoma"/>
            <family val="2"/>
          </rPr>
          <t xml:space="preserve">Voit itse antaa otsikon nimen. 
- Erittele nuorisotyön kustannuspaikan/-paikkojen kulurakenne mahdollisimman selvästi. 
- Erittele vastausriveille järjestön nuorisotyön kustannuspaikkakohtaiset kulut. 
</t>
        </r>
      </text>
    </comment>
    <comment ref="B106" authorId="0" shapeId="0">
      <text>
        <r>
          <rPr>
            <sz val="9"/>
            <color indexed="81"/>
            <rFont val="Tahoma"/>
            <family val="2"/>
          </rPr>
          <t xml:space="preserve">Voit itse antaa otsikon nimen. 
- Erittele nuorisotyön kustannuspaikan/-paikkojen kulurakenne mahdollisimman selvästi. 
- Erittele vastausriveille järjestön nuorisotyön kustannuspaikkakohtaiset kulut. 
</t>
        </r>
      </text>
    </comment>
    <comment ref="B122" authorId="0" shapeId="0">
      <text>
        <r>
          <rPr>
            <sz val="9"/>
            <color indexed="81"/>
            <rFont val="Tahoma"/>
            <family val="2"/>
          </rPr>
          <t xml:space="preserve">Voit itse antaa otsikon nimen. 
- Erittele nuorisotyön kustannuspaikan/-paikkojen kulurakenne mahdollisimman selvästi. 
- Erittele vastausriveille järjestön nuorisotyön kustannuspaikkakohtaiset kulut. 
</t>
        </r>
      </text>
    </comment>
    <comment ref="B138" authorId="0" shapeId="0">
      <text>
        <r>
          <rPr>
            <sz val="9"/>
            <color indexed="81"/>
            <rFont val="Tahoma"/>
            <family val="2"/>
          </rPr>
          <t xml:space="preserve">Voit itse antaa otsikon nimen. 
- Erittele nuorisotyön kustannuspaikan/-paikkojen kulurakenne mahdollisimman selvästi. 
- Erittele vastausriveille järjestön nuorisotyön kustannuspaikkakohtaiset kulut. 
</t>
        </r>
      </text>
    </comment>
    <comment ref="B154" authorId="0" shapeId="0">
      <text>
        <r>
          <rPr>
            <sz val="9"/>
            <color indexed="81"/>
            <rFont val="Tahoma"/>
            <family val="2"/>
          </rPr>
          <t xml:space="preserve">Voit itse antaa otsikon nimen. 
- Erittele nuorisotyön kustannuspaikan/-paikkojen kulurakenne mahdollisimman selvästi. 
- Erittele vastausriveille järjestön nuorisotyön kustannuspaikkakohtaiset kulut. 
</t>
        </r>
      </text>
    </comment>
    <comment ref="B170" authorId="0" shapeId="0">
      <text>
        <r>
          <rPr>
            <sz val="9"/>
            <color indexed="81"/>
            <rFont val="Tahoma"/>
            <family val="2"/>
          </rPr>
          <t xml:space="preserve">Voit itse antaa otsikon nimen. 
- Erittele nuorisotyön kustannuspaikan/-paikkojen kulurakenne mahdollisimman selvästi. 
- Erittele vastausriveille järjestön nuorisotyön kustannuspaikkakohtaiset kulut. 
</t>
        </r>
      </text>
    </comment>
    <comment ref="B186" authorId="0" shapeId="0">
      <text>
        <r>
          <rPr>
            <sz val="9"/>
            <color indexed="81"/>
            <rFont val="Tahoma"/>
            <family val="2"/>
          </rPr>
          <t xml:space="preserve">Voit itse antaa otsikon nimen. Erittele nuorisotyön kustannuspaikan/-paikkojen kulurakenne mahdollisimman selvästi. </t>
        </r>
      </text>
    </comment>
    <comment ref="B202" authorId="0" shapeId="0">
      <text>
        <r>
          <rPr>
            <sz val="9"/>
            <color indexed="81"/>
            <rFont val="Tahoma"/>
            <family val="2"/>
          </rPr>
          <t xml:space="preserve">Voit itse antaa otsikon nimen. 
- Erittele nuorisotyön kustannuspaikan/-paikkojen kulurakenne mahdollisimman selvästi. 
- Erittele vastausriveille järjestön nuorisotyön kustannuspaikkakohtaiset kulut. 
</t>
        </r>
      </text>
    </comment>
    <comment ref="B218" authorId="0" shapeId="0">
      <text>
        <r>
          <rPr>
            <sz val="9"/>
            <color indexed="81"/>
            <rFont val="Tahoma"/>
            <family val="2"/>
          </rPr>
          <t xml:space="preserve">Voit itse antaa otsikon nimen. Erittele nuorisotyön kustannuspaikan/-paikkojen kulurakenne mahdollisimman selvästi. </t>
        </r>
      </text>
    </comment>
    <comment ref="B234" authorId="0" shapeId="0">
      <text>
        <r>
          <rPr>
            <sz val="9"/>
            <color indexed="81"/>
            <rFont val="Tahoma"/>
            <family val="2"/>
          </rPr>
          <t xml:space="preserve">Voit itse antaa otsikon nimen. 
- Erittele nuorisotyön kustannuspaikan/-paikkojen kulurakenne mahdollisimman selvästi. 
- Erittele vastausriveille järjestön nuorisotyön kustannuspaikkakohtaiset kulut. 
</t>
        </r>
      </text>
    </comment>
  </commentList>
</comments>
</file>

<file path=xl/comments4.xml><?xml version="1.0" encoding="utf-8"?>
<comments xmlns="http://schemas.openxmlformats.org/spreadsheetml/2006/main">
  <authors>
    <author>Tuulikki Nieminen</author>
  </authors>
  <commentList>
    <comment ref="A6" authorId="0" shapeId="0">
      <text>
        <r>
          <rPr>
            <sz val="9"/>
            <color indexed="81"/>
            <rFont val="Tahoma"/>
            <family val="2"/>
          </rPr>
          <t xml:space="preserve">Ilmoita kaikki piirijärjestöt riippumatta siitä, myönnetäänkö niille yleisavustusta vai ei </t>
        </r>
      </text>
    </comment>
    <comment ref="A13" authorId="0" shapeId="0">
      <text>
        <r>
          <rPr>
            <sz val="9"/>
            <color indexed="81"/>
            <rFont val="Tahoma"/>
            <family val="2"/>
          </rPr>
          <t xml:space="preserve">Yleisavustusta saaneiden piirijärjestöjen osalta on toimitettava OKM:lle pyydetyt liitteet (nuorisolaki 72/2006 § 10), katso kohta 12. Haku-, käyttö- ja selvitysohje pätee myös avustettuihin piirijärjestöihin. </t>
        </r>
      </text>
    </comment>
    <comment ref="A18" authorId="0" shapeId="0">
      <text>
        <r>
          <rPr>
            <sz val="9"/>
            <color indexed="81"/>
            <rFont val="Tahoma"/>
            <family val="2"/>
          </rPr>
          <t xml:space="preserve">Yleisavustusta saaneiden piirijärjestöjen osalta on toimitettava OKM:lle pyydetyt liitteet (nuorisolaki 72/2006 § 10), katso kohta 12. Haku-, käyttö- ja selvitysohje pätee myös avustettuihin piirijärjestöihin. </t>
        </r>
      </text>
    </comment>
    <comment ref="A23" authorId="0" shapeId="0">
      <text>
        <r>
          <rPr>
            <sz val="9"/>
            <color indexed="81"/>
            <rFont val="Tahoma"/>
            <family val="2"/>
          </rPr>
          <t xml:space="preserve">Yleisavustusta saaneiden piirijärjestöjen osalta on toimitettava OKM:lle pyydetyt liitteet (nuorisolaki 72/2006 § 10), katso kohta 12. Haku-, käyttö- ja selvitysohje pätee myös avustettuihin piirijärjestöihin. </t>
        </r>
      </text>
    </comment>
    <comment ref="A28" authorId="0" shapeId="0">
      <text>
        <r>
          <rPr>
            <sz val="9"/>
            <color indexed="81"/>
            <rFont val="Tahoma"/>
            <family val="2"/>
          </rPr>
          <t xml:space="preserve">Yleisavustusta saaneiden piirijärjestöjen osalta on toimitettava OKM:lle pyydetyt liitteet (nuorisolaki 72/2006 § 10), katso kohta 12. Haku-, käyttö- ja selvitysohje pätee myös avustettuihin piirijärjestöihin. </t>
        </r>
      </text>
    </comment>
    <comment ref="A33" authorId="0" shapeId="0">
      <text>
        <r>
          <rPr>
            <sz val="9"/>
            <color indexed="81"/>
            <rFont val="Tahoma"/>
            <family val="2"/>
          </rPr>
          <t xml:space="preserve">Yleisavustusta saaneiden piirijärjestöjen osalta on toimitettava OKM:lle pyydetyt liitteet (nuorisolaki 72/2006 § 10), katso kohta 12. Haku-, käyttö- ja selvitysohje pätee myös avustettuihin piirijärjestöihin. </t>
        </r>
      </text>
    </comment>
    <comment ref="A38" authorId="0" shapeId="0">
      <text>
        <r>
          <rPr>
            <sz val="9"/>
            <color indexed="81"/>
            <rFont val="Tahoma"/>
            <family val="2"/>
          </rPr>
          <t xml:space="preserve">Yleisavustusta saaneiden piirijärjestöjen osalta on toimitettava OKM:lle pyydetyt liitteet (nuorisolaki 72/2006 § 10), katso kohta 12. Haku-, käyttö- ja selvitysohje pätee myös avustettuihin piirijärjestöihin. </t>
        </r>
      </text>
    </comment>
    <comment ref="A43" authorId="0" shapeId="0">
      <text>
        <r>
          <rPr>
            <sz val="9"/>
            <color indexed="81"/>
            <rFont val="Tahoma"/>
            <family val="2"/>
          </rPr>
          <t xml:space="preserve">Yleisavustusta saaneiden piirijärjestöjen osalta on toimitettava OKM:lle pyydetyt liitteet (nuorisolaki 72/2006 § 10), katso kohta 12. Haku-, käyttö- ja selvitysohje pätee myös avustettuihin piirijärjestöihin. </t>
        </r>
      </text>
    </comment>
    <comment ref="A48" authorId="0" shapeId="0">
      <text>
        <r>
          <rPr>
            <sz val="9"/>
            <color indexed="81"/>
            <rFont val="Tahoma"/>
            <family val="2"/>
          </rPr>
          <t xml:space="preserve">Yleisavustusta saaneiden piirijärjestöjen osalta on toimitettava OKM:lle pyydetyt liitteet (nuorisolaki 72/2006 § 10), katso kohta 12. Haku-, käyttö- ja selvitysohje pätee myös avustettuihin piirijärjestöihin. </t>
        </r>
      </text>
    </comment>
    <comment ref="A53" authorId="0" shapeId="0">
      <text>
        <r>
          <rPr>
            <sz val="9"/>
            <color indexed="81"/>
            <rFont val="Tahoma"/>
            <family val="2"/>
          </rPr>
          <t xml:space="preserve">Yleisavustusta saaneiden piirijärjestöjen osalta on toimitettava OKM:lle pyydetyt liitteet (nuorisolaki 72/2006 § 10), katso kohta 12. Haku-, käyttö- ja selvitysohje pätee myös avustettuihin piirijärjestöihin. </t>
        </r>
      </text>
    </comment>
    <comment ref="A58" authorId="0" shapeId="0">
      <text>
        <r>
          <rPr>
            <sz val="9"/>
            <color indexed="81"/>
            <rFont val="Tahoma"/>
            <family val="2"/>
          </rPr>
          <t xml:space="preserve">Yleisavustusta saaneiden piirijärjestöjen osalta on toimitettava OKM:lle pyydetyt liitteet (nuorisolaki 72/2006 § 10), katso kohta 12. Haku-, käyttö- ja selvitysohje pätee myös avustettuihin piirijärjestöihin. </t>
        </r>
      </text>
    </comment>
    <comment ref="A63" authorId="0" shapeId="0">
      <text>
        <r>
          <rPr>
            <sz val="9"/>
            <color indexed="81"/>
            <rFont val="Tahoma"/>
            <family val="2"/>
          </rPr>
          <t xml:space="preserve">Yleisavustusta saaneiden piirijärjestöjen osalta on toimitettava OKM:lle pyydetyt liitteet (nuorisolaki 72/2006 § 10), katso kohta 12. Haku-, käyttö- ja selvitysohje pätee myös avustettuihin piirijärjestöihin. </t>
        </r>
      </text>
    </comment>
    <comment ref="A68" authorId="0" shapeId="0">
      <text>
        <r>
          <rPr>
            <sz val="9"/>
            <color indexed="81"/>
            <rFont val="Tahoma"/>
            <family val="2"/>
          </rPr>
          <t xml:space="preserve">Yleisavustusta saaneiden piirijärjestöjen osalta on toimitettava OKM:lle pyydetyt liitteet (nuorisolaki 72/2006 § 10), katso kohta 12. Haku-, käyttö- ja selvitysohje pätee myös avustettuihin piirijärjestöihin. </t>
        </r>
      </text>
    </comment>
    <comment ref="A73" authorId="0" shapeId="0">
      <text>
        <r>
          <rPr>
            <sz val="9"/>
            <color indexed="81"/>
            <rFont val="Tahoma"/>
            <family val="2"/>
          </rPr>
          <t xml:space="preserve">Yleisavustusta saaneiden piirijärjestöjen osalta on toimitettava OKM:lle pyydetyt liitteet (nuorisolaki 72/2006 § 10), katso kohta 12. Haku-, käyttö- ja selvitysohje pätee myös avustettuihin piirijärjestöihin. </t>
        </r>
      </text>
    </comment>
    <comment ref="A78" authorId="0" shapeId="0">
      <text>
        <r>
          <rPr>
            <sz val="9"/>
            <color indexed="81"/>
            <rFont val="Tahoma"/>
            <family val="2"/>
          </rPr>
          <t xml:space="preserve">Yleisavustusta saaneiden piirijärjestöjen osalta on toimitettava OKM:lle pyydetyt liitteet (nuorisolaki 72/2006 § 10), katso kohta 12. Haku-, käyttö- ja selvitysohje pätee myös avustettuihin piirijärjestöihin. </t>
        </r>
      </text>
    </comment>
    <comment ref="A83" authorId="0" shapeId="0">
      <text>
        <r>
          <rPr>
            <sz val="9"/>
            <color indexed="81"/>
            <rFont val="Tahoma"/>
            <family val="2"/>
          </rPr>
          <t xml:space="preserve">Yleisavustusta saaneiden piirijärjestöjen osalta on toimitettava OKM:lle pyydetyt liitteet (nuorisolaki 72/2006 § 10), katso kohta 12. Haku-, käyttö- ja selvitysohje pätee myös avustettuihin piirijärjestöihin. </t>
        </r>
      </text>
    </comment>
    <comment ref="A88" authorId="0" shapeId="0">
      <text>
        <r>
          <rPr>
            <sz val="9"/>
            <color indexed="81"/>
            <rFont val="Tahoma"/>
            <family val="2"/>
          </rPr>
          <t xml:space="preserve">Yleisavustusta saaneiden piirijärjestöjen osalta on toimitettava OKM:lle pyydetyt liitteet (nuorisolaki 72/2006 § 10), katso kohta 12. Haku-, käyttö- ja selvitysohje pätee myös avustettuihin piirijärjestöihin. </t>
        </r>
      </text>
    </comment>
    <comment ref="A93" authorId="0" shapeId="0">
      <text>
        <r>
          <rPr>
            <sz val="9"/>
            <color indexed="81"/>
            <rFont val="Tahoma"/>
            <family val="2"/>
          </rPr>
          <t xml:space="preserve">Yleisavustusta saaneiden piirijärjestöjen osalta on toimitettava OKM:lle pyydetyt liitteet (nuorisolaki 72/2006 § 10), katso kohta 12. Haku-, käyttö- ja selvitysohje pätee myös avustettuihin piirijärjestöihin. </t>
        </r>
      </text>
    </comment>
    <comment ref="A98" authorId="0" shapeId="0">
      <text>
        <r>
          <rPr>
            <sz val="9"/>
            <color indexed="81"/>
            <rFont val="Tahoma"/>
            <family val="2"/>
          </rPr>
          <t xml:space="preserve">Yleisavustusta saaneiden piirijärjestöjen osalta on toimitettava OKM:lle pyydetyt liitteet (nuorisolaki 72/2006 § 10), katso kohta 12. Haku-, käyttö- ja selvitysohje pätee myös avustettuihin piirijärjestöihin. </t>
        </r>
      </text>
    </comment>
    <comment ref="A103" authorId="0" shapeId="0">
      <text>
        <r>
          <rPr>
            <sz val="9"/>
            <color indexed="81"/>
            <rFont val="Tahoma"/>
            <family val="2"/>
          </rPr>
          <t xml:space="preserve">Yleisavustusta saaneiden piirijärjestöjen osalta on toimitettava OKM:lle pyydetyt liitteet (nuorisolaki 72/2006 § 10), katso kohta 12. Haku-, käyttö- ja selvitysohje pätee myös avustettuihin piirijärjestöihin. </t>
        </r>
      </text>
    </comment>
    <comment ref="A108" authorId="0" shapeId="0">
      <text>
        <r>
          <rPr>
            <sz val="9"/>
            <color indexed="81"/>
            <rFont val="Tahoma"/>
            <family val="2"/>
          </rPr>
          <t xml:space="preserve">Yleisavustusta saaneiden piirijärjestöjen osalta on toimitettava OKM:lle pyydetyt liitteet (nuorisolaki 72/2006 § 10), katso kohta 12. Haku-, käyttö- ja selvitysohje pätee myös avustettuihin piirijärjestöihin. </t>
        </r>
      </text>
    </comment>
  </commentList>
</comments>
</file>

<file path=xl/comments5.xml><?xml version="1.0" encoding="utf-8"?>
<comments xmlns="http://schemas.openxmlformats.org/spreadsheetml/2006/main">
  <authors>
    <author>Tuulikki Nieminen</author>
  </authors>
  <commentList>
    <comment ref="A6" authorId="0" shapeId="0">
      <text>
        <r>
          <rPr>
            <sz val="9"/>
            <color indexed="81"/>
            <rFont val="Tahoma"/>
            <family val="2"/>
          </rPr>
          <t xml:space="preserve">Ilmoita alla aktiivisten paikallisyhdistysten (= vuosikokous pidetty sekä muuta toimintaa vähintään kerran 2 kuukaudessa, ajantasalla pidetyt verkkosivut jne.) lukumäärä sekä paikallisyhdistysten palkatun henkilöstön määrä yhteensä mutta erittele välilehdelle vain ne paikallisyhdistykset, joille myönnettiin erityisavustusta. 
Huom! Nuorisotyötä tekevät järjestöt eivät saa jakaa erityisavustuksia paikallisyhdistyksilleen. 
Rajattuun tarkoitukseen erityisavustuksia saavien paikallisyhdistysten osalta ei tarvitse toimittaa OKM:lle hakemusta ja selvitystä (nuorisolaki 72/2006 § 10). 
</t>
        </r>
      </text>
    </comment>
  </commentList>
</comments>
</file>

<file path=xl/comments6.xml><?xml version="1.0" encoding="utf-8"?>
<comments xmlns="http://schemas.openxmlformats.org/spreadsheetml/2006/main">
  <authors>
    <author>Tuulikki Nieminen</author>
  </authors>
  <commentList>
    <comment ref="A6" authorId="0" shapeId="0">
      <text>
        <r>
          <rPr>
            <sz val="9"/>
            <color indexed="81"/>
            <rFont val="Tahoma"/>
            <family val="2"/>
          </rPr>
          <t xml:space="preserve">Yritys, yhdistys tai säätiö, jonka järjestö omistaa täysin tai osittain tai johon järjestöllä on säännölliset taloudelliset siteet esimerkiksi keskinäisen avustamisen, lainoittamisen, liiketoiminnan tai vastaavan myötä </t>
        </r>
      </text>
    </comment>
    <comment ref="A14" authorId="0" shapeId="0">
      <text>
        <r>
          <rPr>
            <sz val="9"/>
            <color indexed="81"/>
            <rFont val="Tahoma"/>
            <family val="2"/>
          </rPr>
          <t>Yrityksessä omistajat, säätiössä ja yhdistyksissä tahot,  jotka sääntöjen mukaan tai vakiintuneen tavan mukaan nimittävät hallituksen</t>
        </r>
      </text>
    </comment>
    <comment ref="A24" authorId="0" shapeId="0">
      <text>
        <r>
          <rPr>
            <sz val="9"/>
            <color indexed="81"/>
            <rFont val="Tahoma"/>
            <family val="2"/>
          </rPr>
          <t xml:space="preserve">Tuotteiden tai palveluiden myynti voi olla kertaluonteista tai jatkuvaa. Myytävät pavelut voivat olla esimerkiksi koulutusta, kiinteistönhoitoa, kirjanpitoa tai vastaavaa. Myytävien tuotteiden tulee olla taseeseen merkittävää omaisuutta. </t>
        </r>
      </text>
    </comment>
    <comment ref="A35" authorId="0" shapeId="0">
      <text>
        <r>
          <rPr>
            <sz val="9"/>
            <color indexed="81"/>
            <rFont val="Tahoma"/>
            <family val="2"/>
          </rPr>
          <t xml:space="preserve">Tuotteiden tai palveluiden ostaminen voi olla kertaluonteista tai jatkuvaa. Ostettavat palvelut voivat olla esimerkiksi koulutusta, kiinteistönhoitoa, kirjanpitoa tai vastaavaa. Ostettavien tuotteiden tulee olla taseeseen merkittävää omaisuutta. </t>
        </r>
      </text>
    </comment>
    <comment ref="A46" authorId="0" shapeId="0">
      <text>
        <r>
          <rPr>
            <sz val="9"/>
            <color indexed="81"/>
            <rFont val="Tahoma"/>
            <family val="2"/>
          </rPr>
          <t xml:space="preserve">Huom! Ei avustuksensaajan talouslukuja vaan lähiyhteisön talousluvut </t>
        </r>
      </text>
    </comment>
    <comment ref="A47" authorId="0" shapeId="0">
      <text>
        <r>
          <rPr>
            <sz val="9"/>
            <color indexed="81"/>
            <rFont val="Tahoma"/>
            <family val="2"/>
          </rPr>
          <t xml:space="preserve">Avustuksen saajan yhteisölle myöntämät lainat /Vieras pääoma
</t>
        </r>
      </text>
    </comment>
    <comment ref="A51" authorId="0" shapeId="0">
      <text>
        <r>
          <rPr>
            <sz val="9"/>
            <color indexed="81"/>
            <rFont val="Tahoma"/>
            <family val="2"/>
          </rPr>
          <t xml:space="preserve">Yhteisön avustuksen saajalle myöntämät lainat / Vaihtuvat vastaavat
</t>
        </r>
      </text>
    </comment>
    <comment ref="A58" authorId="0" shapeId="0">
      <text>
        <r>
          <rPr>
            <sz val="9"/>
            <color indexed="81"/>
            <rFont val="Tahoma"/>
            <family val="2"/>
          </rPr>
          <t xml:space="preserve">Max. 500 merkkiä
</t>
        </r>
      </text>
    </comment>
  </commentList>
</comments>
</file>

<file path=xl/sharedStrings.xml><?xml version="1.0" encoding="utf-8"?>
<sst xmlns="http://schemas.openxmlformats.org/spreadsheetml/2006/main" count="3618" uniqueCount="2432">
  <si>
    <t>Piirijärjestöt!B32</t>
  </si>
  <si>
    <t>Piirijärjestöt!B33</t>
  </si>
  <si>
    <t>Piirijärjestöt!B36</t>
  </si>
  <si>
    <t>Piirijärjestöt!B37</t>
  </si>
  <si>
    <t>Piirijärjestöt!B38</t>
  </si>
  <si>
    <t>Piirijärjestöt!B39</t>
  </si>
  <si>
    <t>Piirijärjestöt!B41</t>
  </si>
  <si>
    <t>Piirijärjestöt!B42</t>
  </si>
  <si>
    <t>Piirijärjestöt!B43</t>
  </si>
  <si>
    <t>Piirijärjestöt!B46</t>
  </si>
  <si>
    <t>Piirijärjestöt!B47</t>
  </si>
  <si>
    <t>Piirijärjestöt!B48</t>
  </si>
  <si>
    <t>Piirijärjestöt!B49</t>
  </si>
  <si>
    <t>Piirijärjestöt!B51</t>
  </si>
  <si>
    <t>Piirijärjestöt!B52</t>
  </si>
  <si>
    <t>Piirijärjestöt!B53</t>
  </si>
  <si>
    <t>Piirijärjestöt!B56</t>
  </si>
  <si>
    <t>Piirijärjestöt!B57</t>
  </si>
  <si>
    <t>Piirijärjestöt!B58</t>
  </si>
  <si>
    <t>Piirijärjestöt!B59</t>
  </si>
  <si>
    <t>Piirijärjestöt!B61</t>
  </si>
  <si>
    <t>Piirijärjestöt!B62</t>
  </si>
  <si>
    <t>Piirijärjestöt!B63</t>
  </si>
  <si>
    <t>Piirijärjestöt!B66</t>
  </si>
  <si>
    <t>Piirijärjestöt!B67</t>
  </si>
  <si>
    <t>Piirijärjestöt!B68</t>
  </si>
  <si>
    <t>Piirijärjestöt!B69</t>
  </si>
  <si>
    <t>Piirijärjestöt!B71</t>
  </si>
  <si>
    <t>Piirijärjestöt!B72</t>
  </si>
  <si>
    <t>Piirijärjestöt!B73</t>
  </si>
  <si>
    <t>Piirijärjestöt!B76</t>
  </si>
  <si>
    <t>Piirijärjestöt!B77</t>
  </si>
  <si>
    <t>Piirijärjestöt!B78</t>
  </si>
  <si>
    <t>Piirijärjestöt!B79</t>
  </si>
  <si>
    <t>Piirijärjestöt!B81</t>
  </si>
  <si>
    <t>Piirijärjestöt!B82</t>
  </si>
  <si>
    <t>Piirijärjestöt!B83</t>
  </si>
  <si>
    <t>Piirijärjestöt!B86</t>
  </si>
  <si>
    <t>Piirijärjestöt!B87</t>
  </si>
  <si>
    <t>Piirijärjestöt!B88</t>
  </si>
  <si>
    <t>Piirijärjestöt!B89</t>
  </si>
  <si>
    <t>Piirijärjestöt!B91</t>
  </si>
  <si>
    <t>Piirijärjestöt!B92</t>
  </si>
  <si>
    <t>Piirijärjestöt!B93</t>
  </si>
  <si>
    <t>Piirijärjestöt!B96</t>
  </si>
  <si>
    <t>Piirijärjestöt!B97</t>
  </si>
  <si>
    <t>Piirijärjestöt!B98</t>
  </si>
  <si>
    <t>Piirijärjestöt!B99</t>
  </si>
  <si>
    <t>Piirijärjestöt!B101</t>
  </si>
  <si>
    <t>Piirijärjestöt!B102</t>
  </si>
  <si>
    <t>Piirijärjestöt!B103</t>
  </si>
  <si>
    <t>Piirijärjestöt!B106</t>
  </si>
  <si>
    <t>Piirijärjestöt!B107</t>
  </si>
  <si>
    <t>Piirijärjestöt!B108</t>
  </si>
  <si>
    <t>Piirijärjestöt!B109</t>
  </si>
  <si>
    <t>Julkiset_avustukset!B7</t>
  </si>
  <si>
    <t>Julkiset_avustukset!B9</t>
  </si>
  <si>
    <t>Julkiset_avustukset!B10</t>
  </si>
  <si>
    <t>Julkiset_avustukset!B11</t>
  </si>
  <si>
    <t>Julkiset_avustukset!B12</t>
  </si>
  <si>
    <t>Julkiset_avustukset!B14</t>
  </si>
  <si>
    <t>Julkiset_avustukset!B15</t>
  </si>
  <si>
    <t>Julkiset_avustukset!B16</t>
  </si>
  <si>
    <t>Julkiset_avustukset!B17</t>
  </si>
  <si>
    <t>Julkiset_avustukset!B19</t>
  </si>
  <si>
    <t>Julkiset_avustukset!B20</t>
  </si>
  <si>
    <t>Julkiset_avustukset!B21</t>
  </si>
  <si>
    <t>Julkiset_avustukset!B22</t>
  </si>
  <si>
    <t>Julkiset_avustukset!B24</t>
  </si>
  <si>
    <t>Julkiset_avustukset!B25</t>
  </si>
  <si>
    <t>Julkiset_avustukset!B26</t>
  </si>
  <si>
    <t>Julkiset_avustukset!B27</t>
  </si>
  <si>
    <t>Julkiset_avustukset!B29</t>
  </si>
  <si>
    <t>Julkiset_avustukset!B30</t>
  </si>
  <si>
    <t>Julkiset_avustukset!B31</t>
  </si>
  <si>
    <t>Julkiset_avustukset!B32</t>
  </si>
  <si>
    <t>Julkiset_avustukset!B34</t>
  </si>
  <si>
    <t>Julkiset_avustukset!B35</t>
  </si>
  <si>
    <t>Julkiset_avustukset!B36</t>
  </si>
  <si>
    <t>Julkiset_avustukset!B37</t>
  </si>
  <si>
    <t>Julkiset_avustukset!B39</t>
  </si>
  <si>
    <t>Julkiset_avustukset!B40</t>
  </si>
  <si>
    <t>Julkiset_avustukset!B41</t>
  </si>
  <si>
    <t>Julkiset_avustukset!B42</t>
  </si>
  <si>
    <t>Julkiset_avustukset!B44</t>
  </si>
  <si>
    <t>Julkiset_avustukset!B45</t>
  </si>
  <si>
    <t>Julkiset_avustukset!B46</t>
  </si>
  <si>
    <t>Julkiset_avustukset!B47</t>
  </si>
  <si>
    <t>Julkiset_avustukset!B49</t>
  </si>
  <si>
    <t>Julkiset_avustukset!B50</t>
  </si>
  <si>
    <t>Julkiset_avustukset!B51</t>
  </si>
  <si>
    <t>Julkiset_avustukset!B52</t>
  </si>
  <si>
    <t>Julkiset_avustukset!B54</t>
  </si>
  <si>
    <t>Julkiset_avustukset!B55</t>
  </si>
  <si>
    <t>Julkiset_avustukset!B56</t>
  </si>
  <si>
    <t>Julkiset_avustukset!B57</t>
  </si>
  <si>
    <t>Yksityiset_avustukset!B7</t>
  </si>
  <si>
    <t>Yksityiset_avustukset!B9</t>
  </si>
  <si>
    <t>Yksityiset_avustukset!B10</t>
  </si>
  <si>
    <t>Yksityiset_avustukset!B11</t>
  </si>
  <si>
    <t>Yksityiset_avustukset!B12</t>
  </si>
  <si>
    <t>Yksityiset_avustukset!B14</t>
  </si>
  <si>
    <t>Yksityiset_avustukset!B15</t>
  </si>
  <si>
    <t>Yksityiset_avustukset!B16</t>
  </si>
  <si>
    <t>Yksityiset_avustukset!B17</t>
  </si>
  <si>
    <t>Yksityiset_avustukset!B19</t>
  </si>
  <si>
    <t>Yksityiset_avustukset!B20</t>
  </si>
  <si>
    <t>Yksityiset_avustukset!B21</t>
  </si>
  <si>
    <t>Yksityiset_avustukset!B22</t>
  </si>
  <si>
    <t>Yksityiset_avustukset!B24</t>
  </si>
  <si>
    <t>Yksityiset_avustukset!B25</t>
  </si>
  <si>
    <t>Yksityiset_avustukset!B26</t>
  </si>
  <si>
    <t>Yksityiset_avustukset!B27</t>
  </si>
  <si>
    <t>Yksityiset_avustukset!B29</t>
  </si>
  <si>
    <t>Yksityiset_avustukset!B30</t>
  </si>
  <si>
    <t>Yksityiset_avustukset!B31</t>
  </si>
  <si>
    <t>Yksityiset_avustukset!B32</t>
  </si>
  <si>
    <t>Yksityiset_avustukset!B34</t>
  </si>
  <si>
    <t>Yksityiset_avustukset!B35</t>
  </si>
  <si>
    <t>Yksityiset_avustukset!B36</t>
  </si>
  <si>
    <t>Yksityiset_avustukset!B37</t>
  </si>
  <si>
    <t>Yksityiset_avustukset!B39</t>
  </si>
  <si>
    <t>Yksityiset_avustukset!B40</t>
  </si>
  <si>
    <t>Yksityiset_avustukset!B41</t>
  </si>
  <si>
    <t>Yksityiset_avustukset!B42</t>
  </si>
  <si>
    <t>Yksityiset_avustukset!B44</t>
  </si>
  <si>
    <t>Yksityiset_avustukset!B45</t>
  </si>
  <si>
    <t>Yksityiset_avustukset!B46</t>
  </si>
  <si>
    <t>Yksityiset_avustukset!B47</t>
  </si>
  <si>
    <t>Yksityiset_avustukset!B49</t>
  </si>
  <si>
    <t>Yksityiset_avustukset!B50</t>
  </si>
  <si>
    <t>Yksityiset_avustukset!B51</t>
  </si>
  <si>
    <t>Yksityiset_avustukset!B52</t>
  </si>
  <si>
    <t>Yksityiset_avustukset!B54</t>
  </si>
  <si>
    <t>Yksityiset_avustukset!B55</t>
  </si>
  <si>
    <t>Yksityiset_avustukset!B56</t>
  </si>
  <si>
    <t>Yksityiset_avustukset!B57</t>
  </si>
  <si>
    <t>Lähiyhteisöt!C7</t>
  </si>
  <si>
    <t>Lähiyhteisöt!D7</t>
  </si>
  <si>
    <t>Lähiyhteisöt!E7</t>
  </si>
  <si>
    <t>Lähiyhteisöt!F7</t>
  </si>
  <si>
    <t>Lähiyhteisöt!C8</t>
  </si>
  <si>
    <t>Lähiyhteisöt!D8</t>
  </si>
  <si>
    <t>Lähiyhteisöt!E8</t>
  </si>
  <si>
    <t>Lähiyhteisöt!F8</t>
  </si>
  <si>
    <t>Lähiyhteisöt!C9</t>
  </si>
  <si>
    <t>Lähiyhteisöt!D9</t>
  </si>
  <si>
    <t>Lähiyhteisöt!E9</t>
  </si>
  <si>
    <t>Lähiyhteisöt!F9</t>
  </si>
  <si>
    <t>Lähiyhteisöt!C10</t>
  </si>
  <si>
    <t>Lähiyhteisöt!D10</t>
  </si>
  <si>
    <t>Lähiyhteisöt!E10</t>
  </si>
  <si>
    <t>Lähiyhteisöt!F10</t>
  </si>
  <si>
    <t>Lähiyhteisöt!C11</t>
  </si>
  <si>
    <t>Lähiyhteisöt!D11</t>
  </si>
  <si>
    <t>Lähiyhteisöt!E11</t>
  </si>
  <si>
    <t>Lähiyhteisöt!F11</t>
  </si>
  <si>
    <t>Lähiyhteisöt!C12</t>
  </si>
  <si>
    <t>Lähiyhteisöt!D12</t>
  </si>
  <si>
    <t>Lähiyhteisöt!E12</t>
  </si>
  <si>
    <t>Lähiyhteisöt!F12</t>
  </si>
  <si>
    <t>Lähiyhteisöt!C13</t>
  </si>
  <si>
    <t>Lähiyhteisöt!D13</t>
  </si>
  <si>
    <t>Lähiyhteisöt!E13</t>
  </si>
  <si>
    <t>Lähiyhteisöt!F13</t>
  </si>
  <si>
    <t>Lähiyhteisöt!C14</t>
  </si>
  <si>
    <t>Lähiyhteisöt!D14</t>
  </si>
  <si>
    <t>Lähiyhteisöt!E14</t>
  </si>
  <si>
    <t>Lähiyhteisöt!F14</t>
  </si>
  <si>
    <t>Lähiyhteisöt!C17</t>
  </si>
  <si>
    <t>Lähiyhteisöt!D17</t>
  </si>
  <si>
    <t>Lähiyhteisöt!E17</t>
  </si>
  <si>
    <t>Lähiyhteisöt!F17</t>
  </si>
  <si>
    <t>Lähiyhteisöt!C18</t>
  </si>
  <si>
    <t>Lähiyhteisöt!D18</t>
  </si>
  <si>
    <t>Lähiyhteisöt!E18</t>
  </si>
  <si>
    <t>Lähiyhteisöt!F18</t>
  </si>
  <si>
    <t>Lähiyhteisöt!C19</t>
  </si>
  <si>
    <t>Lähiyhteisöt!D19</t>
  </si>
  <si>
    <t>Lähiyhteisöt!E19</t>
  </si>
  <si>
    <t>Lähiyhteisöt!F19</t>
  </si>
  <si>
    <t>Lähiyhteisöt!C20</t>
  </si>
  <si>
    <t>Lähiyhteisöt!D20</t>
  </si>
  <si>
    <t>Lähiyhteisöt!E20</t>
  </si>
  <si>
    <t>Lähiyhteisöt!F20</t>
  </si>
  <si>
    <t>Lähiyhteisöt!C21</t>
  </si>
  <si>
    <t>Lähiyhteisöt!D21</t>
  </si>
  <si>
    <t>Lähiyhteisöt!E21</t>
  </si>
  <si>
    <t>Lähiyhteisöt!F21</t>
  </si>
  <si>
    <t>Lähiyhteisöt!C24</t>
  </si>
  <si>
    <t>Lähiyhteisöt!D24</t>
  </si>
  <si>
    <t>Lähiyhteisöt!E24</t>
  </si>
  <si>
    <t>Lähiyhteisöt!F24</t>
  </si>
  <si>
    <t>Lähiyhteisöt!C25</t>
  </si>
  <si>
    <t>Lähiyhteisöt!D25</t>
  </si>
  <si>
    <t>Lähiyhteisöt!E25</t>
  </si>
  <si>
    <t>Lähiyhteisöt!F25</t>
  </si>
  <si>
    <t>Lähiyhteisöt!C26</t>
  </si>
  <si>
    <t>Lähiyhteisöt!D26</t>
  </si>
  <si>
    <t>Lähiyhteisöt!E26</t>
  </si>
  <si>
    <t>Lähiyhteisöt!F26</t>
  </si>
  <si>
    <t>Lähiyhteisöt!C27</t>
  </si>
  <si>
    <t>Lähiyhteisöt!D27</t>
  </si>
  <si>
    <t>Lähiyhteisöt!E27</t>
  </si>
  <si>
    <t>Lähiyhteisöt!F27</t>
  </si>
  <si>
    <t>Lähiyhteisöt!C28</t>
  </si>
  <si>
    <t>Lähiyhteisöt!D28</t>
  </si>
  <si>
    <t>Lähiyhteisöt!E28</t>
  </si>
  <si>
    <t>Lähiyhteisöt!F28</t>
  </si>
  <si>
    <t>Lähiyhteisöt!C29</t>
  </si>
  <si>
    <t>Lähiyhteisöt!D29</t>
  </si>
  <si>
    <t>Lähiyhteisöt!E29</t>
  </si>
  <si>
    <t>Lähiyhteisöt!F29</t>
  </si>
  <si>
    <t>Lähiyhteisöt!C30</t>
  </si>
  <si>
    <t>Lähiyhteisöt!D30</t>
  </si>
  <si>
    <t>Lähiyhteisöt!E30</t>
  </si>
  <si>
    <t>Lähiyhteisöt!F30</t>
  </si>
  <si>
    <t>Lähiyhteisöt!C31</t>
  </si>
  <si>
    <t>Lähiyhteisöt!D31</t>
  </si>
  <si>
    <t>Lähiyhteisöt!E31</t>
  </si>
  <si>
    <t>Lähiyhteisöt!F31</t>
  </si>
  <si>
    <t>Lähiyhteisöt!C32</t>
  </si>
  <si>
    <t>Lähiyhteisöt!D32</t>
  </si>
  <si>
    <t>Lähiyhteisöt!E32</t>
  </si>
  <si>
    <t>Lähiyhteisöt!F32</t>
  </si>
  <si>
    <t>Lähiyhteisöt!C33</t>
  </si>
  <si>
    <t>Lähiyhteisöt!D33</t>
  </si>
  <si>
    <t>Lähiyhteisöt!E33</t>
  </si>
  <si>
    <t>Lähiyhteisöt!F33</t>
  </si>
  <si>
    <t>Lähiyhteisöt!C35</t>
  </si>
  <si>
    <t>Lähiyhteisöt!D35</t>
  </si>
  <si>
    <t>Lähiyhteisöt!E35</t>
  </si>
  <si>
    <t>Lähiyhteisöt!F35</t>
  </si>
  <si>
    <t>Lähiyhteisöt!C36</t>
  </si>
  <si>
    <t>Lähiyhteisöt!D36</t>
  </si>
  <si>
    <t>Lähiyhteisöt!E36</t>
  </si>
  <si>
    <t>Lähiyhteisöt!F36</t>
  </si>
  <si>
    <t>Lähiyhteisöt!C37</t>
  </si>
  <si>
    <t>Lähiyhteisöt!D37</t>
  </si>
  <si>
    <t>Lähiyhteisöt!E37</t>
  </si>
  <si>
    <t>Lähiyhteisöt!F37</t>
  </si>
  <si>
    <t>Lähiyhteisöt!C38</t>
  </si>
  <si>
    <t>Lähiyhteisöt!D38</t>
  </si>
  <si>
    <t>Lähiyhteisöt!E38</t>
  </si>
  <si>
    <t>Lähiyhteisöt!F38</t>
  </si>
  <si>
    <t>Lähiyhteisöt!C39</t>
  </si>
  <si>
    <t>Lähiyhteisöt!D39</t>
  </si>
  <si>
    <t>Lähiyhteisöt!E39</t>
  </si>
  <si>
    <t>Lähiyhteisöt!F39</t>
  </si>
  <si>
    <t>Lähiyhteisöt!C40</t>
  </si>
  <si>
    <t>Lähiyhteisöt!D40</t>
  </si>
  <si>
    <t>Lähiyhteisöt!E40</t>
  </si>
  <si>
    <t>Lähiyhteisöt!F40</t>
  </si>
  <si>
    <t>Lähiyhteisöt!C41</t>
  </si>
  <si>
    <t>Lähiyhteisöt!D41</t>
  </si>
  <si>
    <t>Lähiyhteisöt!E41</t>
  </si>
  <si>
    <t>Lähiyhteisöt!F41</t>
  </si>
  <si>
    <t>Lähiyhteisöt!C42</t>
  </si>
  <si>
    <t>Lähiyhteisöt!D42</t>
  </si>
  <si>
    <t>Lähiyhteisöt!E42</t>
  </si>
  <si>
    <t>Lähiyhteisöt!F42</t>
  </si>
  <si>
    <t>Lähiyhteisöt!C43</t>
  </si>
  <si>
    <t>Lähiyhteisöt!D43</t>
  </si>
  <si>
    <t>Lähiyhteisöt!E43</t>
  </si>
  <si>
    <t>Lähiyhteisöt!F43</t>
  </si>
  <si>
    <t>Lähiyhteisöt!C44</t>
  </si>
  <si>
    <t>Lähiyhteisöt!D44</t>
  </si>
  <si>
    <t>Lähiyhteisöt!E44</t>
  </si>
  <si>
    <t>Lähiyhteisöt!F44</t>
  </si>
  <si>
    <t>Lähiyhteisöt!C47</t>
  </si>
  <si>
    <t>Lähiyhteisöt!D47</t>
  </si>
  <si>
    <t>Lähiyhteisöt!E47</t>
  </si>
  <si>
    <t>Lähiyhteisöt!F47</t>
  </si>
  <si>
    <t>Lähiyhteisöt!C48</t>
  </si>
  <si>
    <t>Lähiyhteisöt!D48</t>
  </si>
  <si>
    <t>Lähiyhteisöt!E48</t>
  </si>
  <si>
    <t>Lähiyhteisöt!F48</t>
  </si>
  <si>
    <t>Lähiyhteisöt!C49</t>
  </si>
  <si>
    <t>Lähiyhteisöt!D49</t>
  </si>
  <si>
    <t>Lähiyhteisöt!E49</t>
  </si>
  <si>
    <t>Lähiyhteisöt!F49</t>
  </si>
  <si>
    <t>Lähiyhteisöt!C50</t>
  </si>
  <si>
    <t>Lähiyhteisöt!D50</t>
  </si>
  <si>
    <t>Lähiyhteisöt!E50</t>
  </si>
  <si>
    <t>Lähiyhteisöt!F50</t>
  </si>
  <si>
    <t>Lähiyhteisöt!C51</t>
  </si>
  <si>
    <t>Lähiyhteisöt!D51</t>
  </si>
  <si>
    <t>Lähiyhteisöt!E51</t>
  </si>
  <si>
    <t>Lähiyhteisöt!F51</t>
  </si>
  <si>
    <t>Lähiyhteisöt!C52</t>
  </si>
  <si>
    <t>Lähiyhteisöt!D52</t>
  </si>
  <si>
    <t>Lähiyhteisöt!E52</t>
  </si>
  <si>
    <t>Lähiyhteisöt!F52</t>
  </si>
  <si>
    <t>Lähiyhteisöt!C53</t>
  </si>
  <si>
    <t>Lähiyhteisöt!D53</t>
  </si>
  <si>
    <t>Lähiyhteisöt!E53</t>
  </si>
  <si>
    <t>Lähiyhteisöt!F53</t>
  </si>
  <si>
    <t>Lähiyhteisöt!C54</t>
  </si>
  <si>
    <t>Lähiyhteisöt!D54</t>
  </si>
  <si>
    <t>Lähiyhteisöt!E54</t>
  </si>
  <si>
    <t>Lähiyhteisöt!F54</t>
  </si>
  <si>
    <t>Lähiyhteisöt!C55</t>
  </si>
  <si>
    <t>Lähiyhteisöt!D55</t>
  </si>
  <si>
    <t>Lähiyhteisöt!E55</t>
  </si>
  <si>
    <t>Lähiyhteisöt!F55</t>
  </si>
  <si>
    <t>Lähiyhteisöt!C58</t>
  </si>
  <si>
    <t>Lähiyhteisöt!D58</t>
  </si>
  <si>
    <t>Lähiyhteisöt!E58</t>
  </si>
  <si>
    <t>Lähiyhteisöt!F58</t>
  </si>
  <si>
    <t>12. SELVITYKSEN LIITTEET</t>
  </si>
  <si>
    <t>Danske Bank BIC DABAFIHH, IBAN FI9180001700008031</t>
  </si>
  <si>
    <t>Osuuspankki BIC OKOYFIHH, IBAN FI8050000120377824</t>
  </si>
  <si>
    <t xml:space="preserve">        opetus- ja kulttuuriministeriölle</t>
  </si>
  <si>
    <t>Paikallisyhdistysten palkatun henkilöstön määrä yhteensä</t>
  </si>
  <si>
    <t xml:space="preserve">Järjestön vapaaehtoisten toimijoiden määrä </t>
  </si>
  <si>
    <t xml:space="preserve">Miten vapaaehtoisten määrä kerätään tai arvioidaan? </t>
  </si>
  <si>
    <t>Ei, mutta toimitetaan ministeriöön kuukauden kuluessa päätöksessä ilmoitetusta selvityspäivästä.</t>
  </si>
  <si>
    <t>4.2. Paikallisyhdistykset</t>
  </si>
  <si>
    <t xml:space="preserve"> =Maksuvalmius</t>
  </si>
  <si>
    <t>lasku</t>
  </si>
  <si>
    <t>1000??</t>
  </si>
  <si>
    <t>kyllä / ei</t>
  </si>
  <si>
    <t>B58</t>
  </si>
  <si>
    <t>D104</t>
  </si>
  <si>
    <t>D105</t>
  </si>
  <si>
    <t>D154</t>
  </si>
  <si>
    <t>Piirijärjestöjen lukumäärä</t>
  </si>
  <si>
    <t xml:space="preserve">Aktiivisten paikallisyhdistysten lukumäärä </t>
  </si>
  <si>
    <t>LÄHIYHTEISÖ 6</t>
  </si>
  <si>
    <t>LÄHIYHTEISÖ 7</t>
  </si>
  <si>
    <t>vakavaraisuus %</t>
  </si>
  <si>
    <t>Henkilökulujen osuus hyväksyttävistä menoista %</t>
  </si>
  <si>
    <t>Selvitys!D45</t>
  </si>
  <si>
    <t>Selvitys!D85</t>
  </si>
  <si>
    <t>Selvitys!D103</t>
  </si>
  <si>
    <t>Selvitys!D105</t>
  </si>
  <si>
    <t>Selvitys!D115</t>
  </si>
  <si>
    <t>Piirijärjestöt!B14</t>
  </si>
  <si>
    <t>Piirijärjestöt!B24</t>
  </si>
  <si>
    <t>Piirijärjestöt!B34</t>
  </si>
  <si>
    <t>Piirijärjestöt!B44</t>
  </si>
  <si>
    <t>Piirijärjestöt!B54</t>
  </si>
  <si>
    <t>Piirijärjestöt!B64</t>
  </si>
  <si>
    <t>Piirijärjestöt!B74</t>
  </si>
  <si>
    <t>Piirijärjestöt!B84</t>
  </si>
  <si>
    <t>Piirijärjestöt!B94</t>
  </si>
  <si>
    <t>Piirijärjestöt!B104</t>
  </si>
  <si>
    <t>Lähiyhteisöt!G7</t>
  </si>
  <si>
    <t>Lähiyhteisöt!H7</t>
  </si>
  <si>
    <t>Lähiyhteisöt!G8</t>
  </si>
  <si>
    <t>Lähiyhteisöt!H8</t>
  </si>
  <si>
    <t>Lähiyhteisöt!G9</t>
  </si>
  <si>
    <t>Lähiyhteisöt!H9</t>
  </si>
  <si>
    <t>Lähiyhteisöt!G10</t>
  </si>
  <si>
    <t>Lähiyhteisöt!H10</t>
  </si>
  <si>
    <t>Lähiyhteisöt!G11</t>
  </si>
  <si>
    <t>Lähiyhteisöt!H11</t>
  </si>
  <si>
    <t>Lähiyhteisöt!G12</t>
  </si>
  <si>
    <t>Lähiyhteisöt!H12</t>
  </si>
  <si>
    <t>Lähiyhteisöt!G13</t>
  </si>
  <si>
    <t>Lähiyhteisöt!H13</t>
  </si>
  <si>
    <t>Lähiyhteisöt!G14</t>
  </si>
  <si>
    <t>Lähiyhteisöt!H14</t>
  </si>
  <si>
    <t>Lähiyhteisöt!G17</t>
  </si>
  <si>
    <t>Lähiyhteisöt!H17</t>
  </si>
  <si>
    <t>Lähiyhteisöt!G18</t>
  </si>
  <si>
    <t>Lähiyhteisöt!H18</t>
  </si>
  <si>
    <t>Lähiyhteisöt!G19</t>
  </si>
  <si>
    <t>Lähiyhteisöt!H19</t>
  </si>
  <si>
    <t>Lähiyhteisöt!G20</t>
  </si>
  <si>
    <t>Lähiyhteisöt!H20</t>
  </si>
  <si>
    <t>Lähiyhteisöt!G21</t>
  </si>
  <si>
    <t>Lähiyhteisöt!H21</t>
  </si>
  <si>
    <t>Lähiyhteisöt!G24</t>
  </si>
  <si>
    <t>Lähiyhteisöt!H24</t>
  </si>
  <si>
    <t>Lähiyhteisöt!G25</t>
  </si>
  <si>
    <t>Lähiyhteisöt!H25</t>
  </si>
  <si>
    <t>Lähiyhteisöt!G26</t>
  </si>
  <si>
    <t>Lähiyhteisöt!H26</t>
  </si>
  <si>
    <t>Lähiyhteisöt!G27</t>
  </si>
  <si>
    <t>Lähiyhteisöt!H27</t>
  </si>
  <si>
    <t>Lähiyhteisöt!G28</t>
  </si>
  <si>
    <t>Lähiyhteisöt!H28</t>
  </si>
  <si>
    <t>Lähiyhteisöt!G29</t>
  </si>
  <si>
    <t>Lähiyhteisöt!H29</t>
  </si>
  <si>
    <t>Lähiyhteisöt!G30</t>
  </si>
  <si>
    <t>Lähiyhteisöt!H30</t>
  </si>
  <si>
    <t>Lähiyhteisöt!G31</t>
  </si>
  <si>
    <t>Lähiyhteisöt!H31</t>
  </si>
  <si>
    <t>Lähiyhteisöt!G32</t>
  </si>
  <si>
    <t>Lähiyhteisöt!H32</t>
  </si>
  <si>
    <t>Lähiyhteisöt!G33</t>
  </si>
  <si>
    <t>Lähiyhteisöt!H33</t>
  </si>
  <si>
    <t>Lähiyhteisöt!G35</t>
  </si>
  <si>
    <t>Lähiyhteisöt!H35</t>
  </si>
  <si>
    <t>Lähiyhteisöt!G36</t>
  </si>
  <si>
    <t>Lähiyhteisöt!H36</t>
  </si>
  <si>
    <t>Lähiyhteisöt!G37</t>
  </si>
  <si>
    <t>Lähiyhteisöt!H37</t>
  </si>
  <si>
    <t>Lähiyhteisöt!G38</t>
  </si>
  <si>
    <t>Lähiyhteisöt!H38</t>
  </si>
  <si>
    <t>Lähiyhteisöt!G39</t>
  </si>
  <si>
    <t>Lähiyhteisöt!H39</t>
  </si>
  <si>
    <t>Lähiyhteisöt!G40</t>
  </si>
  <si>
    <t>Lähiyhteisöt!H40</t>
  </si>
  <si>
    <t>Lähiyhteisöt!G41</t>
  </si>
  <si>
    <t>Lähiyhteisöt!H41</t>
  </si>
  <si>
    <t>Lähiyhteisöt!G42</t>
  </si>
  <si>
    <t>Lähiyhteisöt!H42</t>
  </si>
  <si>
    <t>Lähiyhteisöt!G43</t>
  </si>
  <si>
    <t>Lähiyhteisöt!H43</t>
  </si>
  <si>
    <t>Lähiyhteisöt!G44</t>
  </si>
  <si>
    <t>Lähiyhteisöt!H44</t>
  </si>
  <si>
    <t>Lähiyhteisöt!G47</t>
  </si>
  <si>
    <t>Lähiyhteisöt!H47</t>
  </si>
  <si>
    <t>Lähiyhteisöt!G48</t>
  </si>
  <si>
    <t>Lähiyhteisöt!H48</t>
  </si>
  <si>
    <t>Lähiyhteisöt!G49</t>
  </si>
  <si>
    <t>Lähiyhteisöt!H49</t>
  </si>
  <si>
    <t>Lähiyhteisöt!G50</t>
  </si>
  <si>
    <t>Lähiyhteisöt!H50</t>
  </si>
  <si>
    <t>Lähiyhteisöt!G51</t>
  </si>
  <si>
    <t>Lähiyhteisöt!H51</t>
  </si>
  <si>
    <t>Lähiyhteisöt!G52</t>
  </si>
  <si>
    <t>Lähiyhteisöt!H52</t>
  </si>
  <si>
    <t>Lähiyhteisöt!G53</t>
  </si>
  <si>
    <t>Lähiyhteisöt!H53</t>
  </si>
  <si>
    <t>Lähiyhteisöt!G54</t>
  </si>
  <si>
    <t>Lähiyhteisöt!H54</t>
  </si>
  <si>
    <t>Lähiyhteisöt!G55</t>
  </si>
  <si>
    <t>Lähiyhteisöt!H55</t>
  </si>
  <si>
    <t>Lähiyhteisöt!G58</t>
  </si>
  <si>
    <t>Lähiyhteisöt!H58</t>
  </si>
  <si>
    <t>Paikallis-taso</t>
  </si>
  <si>
    <t>Keskus-järjestö</t>
  </si>
  <si>
    <t>Mihin edellisten kohtien lukumäärät perustuvat?</t>
  </si>
  <si>
    <t>B85</t>
  </si>
  <si>
    <t>B87</t>
  </si>
  <si>
    <t>C87</t>
  </si>
  <si>
    <t>D88</t>
  </si>
  <si>
    <t>D150</t>
  </si>
  <si>
    <t>D168</t>
  </si>
  <si>
    <t>Yhteensä</t>
  </si>
  <si>
    <t xml:space="preserve">Vapaaehtoinen käyttää aikaansa ja osaamistansa toiminnan suunnitteluun ja toteuttamiseen mutta ei saa palkkaa toiminnastaan (voi kuitenkin saada kulukorvauksia ja pieniä palkkioita). Ilmoita järjestön kaikkien organisaatiotasojen vapaaehtoisten määrä yhteensä. </t>
  </si>
  <si>
    <t>11. Paikallisyhdistys</t>
  </si>
  <si>
    <t>11. Paikallisyhdistyksen nimi</t>
  </si>
  <si>
    <t xml:space="preserve">11. Erityisavustuksen käyttötarkoitus </t>
  </si>
  <si>
    <t>11. Erityisavustuksen määrä (€)</t>
  </si>
  <si>
    <t>12. Paikallisyhdistys</t>
  </si>
  <si>
    <t>12. Paikallisyhdistyksen nimi</t>
  </si>
  <si>
    <t xml:space="preserve">12. Erityisavustuksen käyttötarkoitus </t>
  </si>
  <si>
    <t>12. Erityisavustuksen määrä (€)</t>
  </si>
  <si>
    <t>13. Paikallisyhdistys</t>
  </si>
  <si>
    <t>13. Paikallisyhdistyksen nimi</t>
  </si>
  <si>
    <t xml:space="preserve">13. Erityisavustuksen käyttötarkoitus </t>
  </si>
  <si>
    <t>13. Erityisavustuksen määrä (€)</t>
  </si>
  <si>
    <t>14. Paikallisyhdistys</t>
  </si>
  <si>
    <t>14. Paikallisyhdistyksen nimi</t>
  </si>
  <si>
    <t xml:space="preserve">14. Erityisavustuksen käyttötarkoitus </t>
  </si>
  <si>
    <t>14. Erityisavustuksen määrä (€)</t>
  </si>
  <si>
    <t>15. Paikallisyhdistys</t>
  </si>
  <si>
    <t>15. Paikallisyhdistyksen nimi</t>
  </si>
  <si>
    <t xml:space="preserve">15. Erityisavustuksen käyttötarkoitus </t>
  </si>
  <si>
    <t>15. Erityisavustuksen määrä (€)</t>
  </si>
  <si>
    <t>16. Paikallisyhdistys</t>
  </si>
  <si>
    <t>16. Paikallisyhdistyksen nimi</t>
  </si>
  <si>
    <t xml:space="preserve">16. Erityisavustuksen käyttötarkoitus </t>
  </si>
  <si>
    <t>16. Erityisavustuksen määrä (€)</t>
  </si>
  <si>
    <t>17. Paikallisyhdistys</t>
  </si>
  <si>
    <t>17. Paikallisyhdistyksen nimi</t>
  </si>
  <si>
    <t xml:space="preserve">17. Erityisavustuksen käyttötarkoitus </t>
  </si>
  <si>
    <t>17. Erityisavustuksen määrä (€)</t>
  </si>
  <si>
    <t>18. Paikallisyhdistys</t>
  </si>
  <si>
    <t>18. Paikallisyhdistyksen nimi</t>
  </si>
  <si>
    <t xml:space="preserve">18. Erityisavustuksen käyttötarkoitus </t>
  </si>
  <si>
    <t>18. Erityisavustuksen määrä (€)</t>
  </si>
  <si>
    <t>19. Paikallisyhdistys</t>
  </si>
  <si>
    <t>19. Paikallisyhdistyksen nimi</t>
  </si>
  <si>
    <t xml:space="preserve">19. Erityisavustuksen käyttötarkoitus </t>
  </si>
  <si>
    <t>19. Erityisavustuksen määrä (€)</t>
  </si>
  <si>
    <t>20. Paikallisyhdistys</t>
  </si>
  <si>
    <t>20. Paikallisyhdistyksen nimi</t>
  </si>
  <si>
    <t xml:space="preserve">20. Erityisavustuksen käyttötarkoitus </t>
  </si>
  <si>
    <t>20. Erityisavustuksen määrä (€)</t>
  </si>
  <si>
    <t>Selvitys!C87</t>
  </si>
  <si>
    <t>Selvitys!D88</t>
  </si>
  <si>
    <t>Selvitys!D93</t>
  </si>
  <si>
    <t>Selvitys!D150</t>
  </si>
  <si>
    <t>Selvitys!D168</t>
  </si>
  <si>
    <t>Selvitys!B87</t>
  </si>
  <si>
    <t xml:space="preserve">Erittele välilehdelle kaikki piirijärjestöt riippumatta siitä, saavatko ne yleisavustusta vai eivät. </t>
  </si>
  <si>
    <t xml:space="preserve">Saman henkilön voi ilmoittaa useammassa eri kohdassa, sillä kysymyksillä ei selvitetä nuorten toimijoiden määrää tai toiminnan laajuutta vaan nuorten osuutta järjestön päätöksenteossa.  </t>
  </si>
  <si>
    <t xml:space="preserve">Koko hallituksen henkilömäärä mukaan lukien palkkiota saavat hallituksen jäsenet. </t>
  </si>
  <si>
    <t xml:space="preserve">Ilmoita kaikkien vuoden aikana täyspäiväisesti työskennelleiden työsuhteisten työntekijöiden lisäksi myös täyspäiväisesti työskennelleet tukityöllistetyt, palkalliset ja palkattomat harjoittelijat sekä siviilipalvelusmiehet. </t>
  </si>
  <si>
    <t xml:space="preserve">Ilmoita kaikkien vuoden aikana osa-aikaisesti työskennelleiden työsuhteisten työntekijöiden lisäksi myös osa-aikaisesti työskennelleet tukityöllistetyt, palkalliset ja palkattomat harjoittelijat sekä siviilipalvelusmiehet. </t>
  </si>
  <si>
    <t xml:space="preserve">Laskua vastaan työskennelleiden lisäksi palkkio- eli työkorvauspohjaiset toimeksiannot sekä vuokratyöntekijät. </t>
  </si>
  <si>
    <t>Valitse kyllä-/ei-kentät jokaisen kysytyn rivin kohdalla ja täydennä kaikki kohdat vaikka tiedot eivät olisi muuttuneet.</t>
  </si>
  <si>
    <t xml:space="preserve">Ilmoita alla aktiivisten paikallisyhdistysten (= vuosikokous pidetty sekä muuta toimintaa vähintään kerran 2 kuukaudessa, ajantasalla pidetyt verkkosivut jne.) lukumäärä sekä paikallisyhdistysten palkatun henkilöstön määrä yhteensä mutta erittele välilehdelle vain ne paikallisyhdistykset, joille myönnettiin erityisavustusta. </t>
  </si>
  <si>
    <t>Huom! Nuorisotyötä tekevät järjestöt eivät saa jakaa erityisavustuksia paikallisyhdistyksilleen.</t>
  </si>
  <si>
    <t xml:space="preserve">Toiminnaksi katsotaan järjestön kaikille jäsenille avoimet ja/tai ulkopuolisille nuorille suunnatut tapahtumat, ei esim. keskusjärjestön työntekijöiden sisäisiä kokouksia ja virkistyspäiviä. Tapahtumat voivat olla yhteistyössä paikallistason toimijoiden kanssa toteutettuja. </t>
  </si>
  <si>
    <t xml:space="preserve">8.2. Toiminnan piirissä olevien nuorten määrä </t>
  </si>
  <si>
    <t xml:space="preserve">Täysipäiväisen henkilöstön lukumäärä </t>
  </si>
  <si>
    <t xml:space="preserve">Osa-aikaisen henkilöstön lukumäärä </t>
  </si>
  <si>
    <t>Paikallisyhdistykset</t>
  </si>
  <si>
    <t>6a Nuorisojärjestöt vastaavat</t>
  </si>
  <si>
    <t>6b Nuorisotyön palvelujärjestöt ja nuorisotyötä tekevät järjestöt vastaavat</t>
  </si>
  <si>
    <r>
      <t>6. NUORET JÄRJESTÖN PÄÄTÖKSENTEOSSA</t>
    </r>
    <r>
      <rPr>
        <b/>
        <sz val="11"/>
        <color indexed="10"/>
        <rFont val="Calibri"/>
        <family val="2"/>
      </rPr>
      <t xml:space="preserve"> </t>
    </r>
  </si>
  <si>
    <t>Verkossa tavoitettujen nuorten lukumäärä</t>
  </si>
  <si>
    <t>D53</t>
  </si>
  <si>
    <t>B59</t>
  </si>
  <si>
    <t>B60</t>
  </si>
  <si>
    <t>C60</t>
  </si>
  <si>
    <t>D60</t>
  </si>
  <si>
    <t>D71</t>
  </si>
  <si>
    <t>D72</t>
  </si>
  <si>
    <t>B86</t>
  </si>
  <si>
    <t>B88</t>
  </si>
  <si>
    <t>B89</t>
  </si>
  <si>
    <t>D94</t>
  </si>
  <si>
    <t>D102</t>
  </si>
  <si>
    <t>D151</t>
  </si>
  <si>
    <t>D152</t>
  </si>
  <si>
    <t>D153</t>
  </si>
  <si>
    <t>D166</t>
  </si>
  <si>
    <t>D167</t>
  </si>
  <si>
    <t>B61</t>
  </si>
  <si>
    <t>B90</t>
  </si>
  <si>
    <t>B92</t>
  </si>
  <si>
    <t>C92</t>
  </si>
  <si>
    <t>B94</t>
  </si>
  <si>
    <t>C94</t>
  </si>
  <si>
    <t>D100</t>
  </si>
  <si>
    <t>D125</t>
  </si>
  <si>
    <r>
      <rPr>
        <b/>
        <sz val="11"/>
        <color indexed="8"/>
        <rFont val="Calibri"/>
        <family val="2"/>
      </rPr>
      <t xml:space="preserve">Paikallistaso: </t>
    </r>
    <r>
      <rPr>
        <sz val="11"/>
        <color theme="1"/>
        <rFont val="Calibri"/>
        <family val="2"/>
        <scheme val="minor"/>
      </rPr>
      <t>Sisältää kaikki paikallistason toimijat esim. piirijärjestöt, paikallisyhdistykset ja toimintaryhmä</t>
    </r>
  </si>
  <si>
    <r>
      <rPr>
        <b/>
        <sz val="11"/>
        <color indexed="8"/>
        <rFont val="Calibri"/>
        <family val="2"/>
      </rPr>
      <t>Keskusjärjestö:</t>
    </r>
    <r>
      <rPr>
        <sz val="11"/>
        <color theme="1"/>
        <rFont val="Calibri"/>
        <family val="2"/>
        <scheme val="minor"/>
      </rPr>
      <t xml:space="preserve"> Keskusjärjestön ja paikallistason yhteistyössä järjestämät tapahtumat ilmoitetaan vain keskusjärjestön toimintana.</t>
    </r>
  </si>
  <si>
    <t>koko järjEstö</t>
  </si>
  <si>
    <t>Selvitys!D50</t>
  </si>
  <si>
    <t>Selvitys!D53</t>
  </si>
  <si>
    <t>Selvitys!D54</t>
  </si>
  <si>
    <t>Selvitys!B60</t>
  </si>
  <si>
    <t>Selvitys!B61</t>
  </si>
  <si>
    <t>Selvitys!C60</t>
  </si>
  <si>
    <t>Selvitys!C61</t>
  </si>
  <si>
    <t>Selvitys!D60</t>
  </si>
  <si>
    <t>Selvitys!D61</t>
  </si>
  <si>
    <t>Selvitys!D62</t>
  </si>
  <si>
    <t>Selvitys!D73</t>
  </si>
  <si>
    <t>Selvitys!B92</t>
  </si>
  <si>
    <t>Selvitys!C92</t>
  </si>
  <si>
    <t>Selvitys!D89</t>
  </si>
  <si>
    <t>Selvitys!D94</t>
  </si>
  <si>
    <t>Selvitys!D100</t>
  </si>
  <si>
    <t>Selvitys!D102</t>
  </si>
  <si>
    <t>Selvitys!D125</t>
  </si>
  <si>
    <t>Selvitys!D152</t>
  </si>
  <si>
    <t>Selvitys!D166</t>
  </si>
  <si>
    <t>Selvitys!D167</t>
  </si>
  <si>
    <t xml:space="preserve">Yritys, yhdistys tai säätiö, jonka järjestö omistaa täysin tai osittain tai johon järjestöllä on säännölliset taloudelliset siteet esimerkiksi keskinäisen avustamisen, lainoittamisen, liiketoiminnan tai vastaavan myötä. Nuorisotyötä tekevät järjestöt ilmoittavat vain ne lähiyhteisöt, jotka liittyvät järjestön nuorisotoimintaan. </t>
  </si>
  <si>
    <t>Nuorisotyötä tekevät järjestöt erittelevät vain nuorisotyöhön saadut avustukset.</t>
  </si>
  <si>
    <r>
      <rPr>
        <b/>
        <sz val="11"/>
        <color indexed="8"/>
        <rFont val="Calibri"/>
        <family val="2"/>
      </rPr>
      <t xml:space="preserve">Saadut julkiset avustukset: </t>
    </r>
    <r>
      <rPr>
        <sz val="11"/>
        <color indexed="8"/>
        <rFont val="Calibri"/>
        <family val="2"/>
      </rPr>
      <t xml:space="preserve">esim. TE-toimistojen palkkatuki, muut ministeriöt, kunnat, opintokeskukset, EU-rahoitus. 
Myös ns. siirretty avustus eli yhteistyötahon saama ja eteenpäin jakama julkinen tuki (esim. jonkin ministeriön hankeraha yhteistyö-tapahtumaan). </t>
    </r>
  </si>
  <si>
    <r>
      <rPr>
        <b/>
        <sz val="11"/>
        <color indexed="8"/>
        <rFont val="Calibri"/>
        <family val="2"/>
      </rPr>
      <t>Saadut yksityiset avustukset:</t>
    </r>
    <r>
      <rPr>
        <sz val="11"/>
        <color indexed="8"/>
        <rFont val="Calibri"/>
        <family val="2"/>
      </rPr>
      <t xml:space="preserve"> esim. säätiöt, rahastot, kolehdit, puoluetuki </t>
    </r>
  </si>
  <si>
    <t>Paikallisyhdistykset!B8</t>
  </si>
  <si>
    <t>Paikallisyhdistykset!B10</t>
  </si>
  <si>
    <t>Paikallisyhdistykset!B11</t>
  </si>
  <si>
    <t>Paikallisyhdistykset!B12</t>
  </si>
  <si>
    <t>Paikallisyhdistykset!B14</t>
  </si>
  <si>
    <t>Paikallisyhdistykset!B15</t>
  </si>
  <si>
    <t>Paikallisyhdistykset!B16</t>
  </si>
  <si>
    <t>Paikallisyhdistykset!B18</t>
  </si>
  <si>
    <t>Paikallisyhdistykset!B19</t>
  </si>
  <si>
    <t>Paikallisyhdistykset!B20</t>
  </si>
  <si>
    <t>Paikallisyhdistykset!B22</t>
  </si>
  <si>
    <t>Paikallisyhdistykset!B23</t>
  </si>
  <si>
    <t>Paikallisyhdistykset!B24</t>
  </si>
  <si>
    <t>Paikallisyhdistykset!B26</t>
  </si>
  <si>
    <t>Paikallisyhdistykset!B27</t>
  </si>
  <si>
    <t>Paikallisyhdistykset!B28</t>
  </si>
  <si>
    <t>Paikallisyhdistykset!B30</t>
  </si>
  <si>
    <t>Paikallisyhdistykset!B31</t>
  </si>
  <si>
    <t>Paikallisyhdistykset!B32</t>
  </si>
  <si>
    <t>Paikallisyhdistykset!B34</t>
  </si>
  <si>
    <t>Paikallisyhdistykset!B35</t>
  </si>
  <si>
    <t>Paikallisyhdistykset!B36</t>
  </si>
  <si>
    <t>Paikallisyhdistykset!B38</t>
  </si>
  <si>
    <t>Paikallisyhdistykset!B39</t>
  </si>
  <si>
    <t>Paikallisyhdistykset!B40</t>
  </si>
  <si>
    <t>Paikallisyhdistykset!B42</t>
  </si>
  <si>
    <t>Paikallisyhdistykset!B43</t>
  </si>
  <si>
    <t>Paikallisyhdistykset!B44</t>
  </si>
  <si>
    <t>Paikallisyhdistykset!B46</t>
  </si>
  <si>
    <t>Paikallisyhdistykset!B47</t>
  </si>
  <si>
    <t>Paikallisyhdistykset!B48</t>
  </si>
  <si>
    <t>Paikallisyhdistykset!B50</t>
  </si>
  <si>
    <t>Paikallisyhdistykset!B51</t>
  </si>
  <si>
    <t>Paikallisyhdistykset!B52</t>
  </si>
  <si>
    <t>Paikallisyhdistykset!B54</t>
  </si>
  <si>
    <t>Paikallisyhdistykset!B55</t>
  </si>
  <si>
    <t>Paikallisyhdistykset!B56</t>
  </si>
  <si>
    <t>Paikallisyhdistykset!B58</t>
  </si>
  <si>
    <t>Paikallisyhdistykset!B59</t>
  </si>
  <si>
    <t>Paikallisyhdistykset!B60</t>
  </si>
  <si>
    <t>Paikallisyhdistykset!B62</t>
  </si>
  <si>
    <t>Paikallisyhdistykset!B63</t>
  </si>
  <si>
    <t>Paikallisyhdistykset!B64</t>
  </si>
  <si>
    <t>Paikallisyhdistykset!B66</t>
  </si>
  <si>
    <t>Paikallisyhdistykset!B67</t>
  </si>
  <si>
    <t>Paikallisyhdistykset!B68</t>
  </si>
  <si>
    <t>Paikallisyhdistykset!B70</t>
  </si>
  <si>
    <t>Paikallisyhdistykset!B71</t>
  </si>
  <si>
    <t>Paikallisyhdistykset!B72</t>
  </si>
  <si>
    <t>Paikallisyhdistykset!B74</t>
  </si>
  <si>
    <t>Paikallisyhdistykset!B75</t>
  </si>
  <si>
    <t>Paikallisyhdistykset!B76</t>
  </si>
  <si>
    <t>Paikallisyhdistykset!B78</t>
  </si>
  <si>
    <t>Paikallisyhdistykset!B79</t>
  </si>
  <si>
    <t>Paikallisyhdistykset!B80</t>
  </si>
  <si>
    <t>Paikallisyhdistykset!B82</t>
  </si>
  <si>
    <t>Paikallisyhdistykset!B83</t>
  </si>
  <si>
    <t>Paikallisyhdistykset!B84</t>
  </si>
  <si>
    <t>Paikallisyhdistykset!B86</t>
  </si>
  <si>
    <t>Paikallisyhdistykset!B87</t>
  </si>
  <si>
    <t>Paikallisyhdistykset!B88</t>
  </si>
  <si>
    <t>B11</t>
  </si>
  <si>
    <t>B12</t>
  </si>
  <si>
    <t>B13</t>
  </si>
  <si>
    <t>B14</t>
  </si>
  <si>
    <t>B15</t>
  </si>
  <si>
    <t>B16</t>
  </si>
  <si>
    <t>B17</t>
  </si>
  <si>
    <t>B18</t>
  </si>
  <si>
    <t>B19</t>
  </si>
  <si>
    <t>B20</t>
  </si>
  <si>
    <t>B21</t>
  </si>
  <si>
    <t>B22</t>
  </si>
  <si>
    <t>B23</t>
  </si>
  <si>
    <t>B24</t>
  </si>
  <si>
    <t>B25</t>
  </si>
  <si>
    <t>B26</t>
  </si>
  <si>
    <t>B27</t>
  </si>
  <si>
    <t>B28</t>
  </si>
  <si>
    <t>B29</t>
  </si>
  <si>
    <t>B30</t>
  </si>
  <si>
    <t>B31</t>
  </si>
  <si>
    <t>B52</t>
  </si>
  <si>
    <t>B53</t>
  </si>
  <si>
    <t>B54</t>
  </si>
  <si>
    <t>B55</t>
  </si>
  <si>
    <t>B56</t>
  </si>
  <si>
    <t>B57</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</si>
  <si>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</si>
  <si>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</si>
  <si>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</si>
  <si>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</si>
  <si>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</si>
  <si>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</si>
  <si>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</si>
  <si>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</si>
  <si>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</si>
  <si>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</si>
  <si>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</si>
  <si>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</si>
  <si>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</si>
  <si>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</si>
  <si>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</si>
  <si>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</si>
  <si>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</si>
  <si>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</si>
  <si>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</si>
  <si>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</si>
  <si>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</si>
  <si>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</si>
  <si>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</si>
  <si>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B91</t>
  </si>
  <si>
    <t>B93</t>
  </si>
  <si>
    <t>B95</t>
  </si>
  <si>
    <t>B96</t>
  </si>
  <si>
    <t>B97</t>
  </si>
  <si>
    <t>B98</t>
  </si>
  <si>
    <t>B99</t>
  </si>
  <si>
    <t>B100</t>
  </si>
  <si>
    <t>B101</t>
  </si>
  <si>
    <t>B102</t>
  </si>
  <si>
    <t>B103</t>
  </si>
  <si>
    <t>B104</t>
  </si>
  <si>
    <t>B105</t>
  </si>
  <si>
    <t>B106</t>
  </si>
  <si>
    <t>B107</t>
  </si>
  <si>
    <t>B108</t>
  </si>
  <si>
    <t>B109</t>
  </si>
  <si>
    <t>Lähiyhteisöt!I7</t>
  </si>
  <si>
    <t>Lähiyhteisöt!I8</t>
  </si>
  <si>
    <t>Lähiyhteisöt!I9</t>
  </si>
  <si>
    <t>Lähiyhteisöt!I10</t>
  </si>
  <si>
    <t>Lähiyhteisöt!I11</t>
  </si>
  <si>
    <t>Lähiyhteisöt!I12</t>
  </si>
  <si>
    <t>Lähiyhteisöt!I13</t>
  </si>
  <si>
    <t>Lähiyhteisöt!I14</t>
  </si>
  <si>
    <t>Lähiyhteisöt!I17</t>
  </si>
  <si>
    <t>Lähiyhteisöt!I18</t>
  </si>
  <si>
    <t>Lähiyhteisöt!I19</t>
  </si>
  <si>
    <t>Lähiyhteisöt!I20</t>
  </si>
  <si>
    <t>Lähiyhteisöt!I21</t>
  </si>
  <si>
    <t>Lähiyhteisöt!I24</t>
  </si>
  <si>
    <t>Lähiyhteisöt!I25</t>
  </si>
  <si>
    <t>Lähiyhteisöt!I26</t>
  </si>
  <si>
    <t>Lähiyhteisöt!I27</t>
  </si>
  <si>
    <t>Lähiyhteisöt!I28</t>
  </si>
  <si>
    <t>Lähiyhteisöt!I29</t>
  </si>
  <si>
    <t>Lähiyhteisöt!I30</t>
  </si>
  <si>
    <t>Lähiyhteisöt!I31</t>
  </si>
  <si>
    <t>Lähiyhteisöt!I32</t>
  </si>
  <si>
    <t>Lähiyhteisöt!I33</t>
  </si>
  <si>
    <t>Lähiyhteisöt!I35</t>
  </si>
  <si>
    <t>Lähiyhteisöt!I36</t>
  </si>
  <si>
    <t>Lähiyhteisöt!I37</t>
  </si>
  <si>
    <t>Lähiyhteisöt!I38</t>
  </si>
  <si>
    <t>Lähiyhteisöt!I39</t>
  </si>
  <si>
    <t>Lähiyhteisöt!I40</t>
  </si>
  <si>
    <t>Lähiyhteisöt!I41</t>
  </si>
  <si>
    <t>Lähiyhteisöt!I42</t>
  </si>
  <si>
    <t>Lähiyhteisöt!I43</t>
  </si>
  <si>
    <t>Lähiyhteisöt!I44</t>
  </si>
  <si>
    <t>Lähiyhteisöt!I47</t>
  </si>
  <si>
    <t>Lähiyhteisöt!I48</t>
  </si>
  <si>
    <t>Lähiyhteisöt!I49</t>
  </si>
  <si>
    <t>Lähiyhteisöt!I50</t>
  </si>
  <si>
    <t>Lähiyhteisöt!I51</t>
  </si>
  <si>
    <t>Lähiyhteisöt!I52</t>
  </si>
  <si>
    <t>Lähiyhteisöt!I53</t>
  </si>
  <si>
    <t>Lähiyhteisöt!I54</t>
  </si>
  <si>
    <t>Lähiyhteisöt!I55</t>
  </si>
  <si>
    <t>Lähiyhteisöt!I58</t>
  </si>
  <si>
    <t xml:space="preserve">OPETUS- JA KULTTUURIMINISTERIÖ </t>
  </si>
  <si>
    <t xml:space="preserve">1.3. Postiosoite </t>
  </si>
  <si>
    <t xml:space="preserve">1.2. Kotikunta </t>
  </si>
  <si>
    <t xml:space="preserve">Yhteyshenkilö avustukseen liittyen </t>
  </si>
  <si>
    <t xml:space="preserve">Päiväys </t>
  </si>
  <si>
    <t xml:space="preserve">Virallisen nimenkirjoittajan allekirjoitus </t>
  </si>
  <si>
    <t xml:space="preserve">Nimenselvennys </t>
  </si>
  <si>
    <t xml:space="preserve">Nuorisotyön ja -politiikan vastuualue </t>
  </si>
  <si>
    <t xml:space="preserve">7.1. Tavoitteiden toteutuminen </t>
  </si>
  <si>
    <t xml:space="preserve">8.1. Jäsenmäärä </t>
  </si>
  <si>
    <t xml:space="preserve">8.3.  Yhteistyö ja verkostoituminen muiden tahojen kanssa </t>
  </si>
  <si>
    <t xml:space="preserve">8.4. Toiminnan vaikuttavuus </t>
  </si>
  <si>
    <t xml:space="preserve">11.2. Varsinaiseen toimintaan käytettävissä olevat varat </t>
  </si>
  <si>
    <t xml:space="preserve">11.1. Taloudellinen tila  </t>
  </si>
  <si>
    <t xml:space="preserve">1. JÄRJESTÖN TIEDOT </t>
  </si>
  <si>
    <t xml:space="preserve">2. JÄRJESTÖN YHTEYSHENKILÖT </t>
  </si>
  <si>
    <t xml:space="preserve">5. ARVOPOHJA </t>
  </si>
  <si>
    <t xml:space="preserve">6. NUORET JÄRJESTÖN PÄÄTÖKSENTEOSSA </t>
  </si>
  <si>
    <t xml:space="preserve">7. TOIMINNAN LAATU </t>
  </si>
  <si>
    <t xml:space="preserve">8. TOIMINNAN LAAJUUS </t>
  </si>
  <si>
    <t>9. TOIMINNAN TALOUDELLISUUS</t>
  </si>
  <si>
    <t>11. AVUSTUKSEN TARVE</t>
  </si>
  <si>
    <t>1. Piirijärjestön nimi</t>
  </si>
  <si>
    <t>1. Piirin palkatun henkilöstön määrä</t>
  </si>
  <si>
    <t>1. Paikallisyhdistyksen nimi</t>
  </si>
  <si>
    <t xml:space="preserve">1. Erityisavustuksen käyttötarkoitus </t>
  </si>
  <si>
    <t>1. Erityisavustuksen määrä (€)</t>
  </si>
  <si>
    <t>Erityisavustusten yhteissumma (€)</t>
  </si>
  <si>
    <t/>
  </si>
  <si>
    <t xml:space="preserve">1.1. Järjestön nimi </t>
  </si>
  <si>
    <t>3.1. Saadun avustuksen määrä (€)</t>
  </si>
  <si>
    <t xml:space="preserve">hallituksen jäsenet </t>
  </si>
  <si>
    <t xml:space="preserve">Yli vuorokauden mittaiseen toimintaan osallistuneiden määrä (pl. kv-toiminta) </t>
  </si>
  <si>
    <t xml:space="preserve">Kansainväliseen toimintaan osallistuneiden määrä </t>
  </si>
  <si>
    <t xml:space="preserve">Toiminnalla saatujen kontaktien määrä </t>
  </si>
  <si>
    <t xml:space="preserve">Mikä kertoo siitä, että järjestö on tarpeellinen ja järjestön toiminnalle on kysyntää? </t>
  </si>
  <si>
    <t xml:space="preserve">Täysipäiväisten työntekijöiden lukumäärä </t>
  </si>
  <si>
    <t xml:space="preserve">Osa-aikaisten työntekijöiden lukumäärä </t>
  </si>
  <si>
    <t xml:space="preserve">Tuntityöntekijöiden lukumäärä </t>
  </si>
  <si>
    <t xml:space="preserve">Ostopalvelutyöntekijöiden lukumäärä </t>
  </si>
  <si>
    <t xml:space="preserve">Kuvaile konkreettisin esimerkein järjestön toiminnan yhteiskunnallista aktiivisuutta toimintavuoden aikana </t>
  </si>
  <si>
    <t xml:space="preserve">Kuvaile konkreettisin esimerkein nuorten sosiaalista vahvistamista järjestön toiminnassa toimintavuoden aikana  </t>
  </si>
  <si>
    <t>Perustelu, mikäli toteutui suunnittelematon mittava yli-/alijäämä</t>
  </si>
  <si>
    <t xml:space="preserve">Toiminnan-/tilintarkastuskertomus </t>
  </si>
  <si>
    <t xml:space="preserve">Esim. yhteenveto jäsenkyselyiden tuloksista </t>
  </si>
  <si>
    <t xml:space="preserve">Rajattuun tarkoitukseen erityisavustuksia saavien paikallisyhdistysten osalta ei tarvitse toimittaa OKM:lle hakemusta ja selvitystä (nuorisolaki 72/2006 § 10). </t>
  </si>
  <si>
    <t>Vapaamuotoiset ryhmittymät, verkostot, rekisteröimättömät yhdistykset jne.</t>
  </si>
  <si>
    <t xml:space="preserve">Nuorisotyö </t>
  </si>
  <si>
    <t>Nuorisotyön ulkopuolinen toiminta</t>
  </si>
  <si>
    <t>Koko järjestö yhteensä</t>
  </si>
  <si>
    <t>VARSINAINEN TOIMINTA</t>
  </si>
  <si>
    <t>Tuotot</t>
  </si>
  <si>
    <t>Osanottomaksut</t>
  </si>
  <si>
    <t>Pääsylipputuotot</t>
  </si>
  <si>
    <t>Muut tuotot</t>
  </si>
  <si>
    <t>Tuotot yhteensä</t>
  </si>
  <si>
    <t>Kulut</t>
  </si>
  <si>
    <t>Palkat ja palkkiot</t>
  </si>
  <si>
    <t>Eläkekulut</t>
  </si>
  <si>
    <t>Muut henkilösivukulut</t>
  </si>
  <si>
    <t>Poistot</t>
  </si>
  <si>
    <t>Kulut yhteensä</t>
  </si>
  <si>
    <t>VARAINHANKINTA</t>
  </si>
  <si>
    <t>Jäsenmaksutuotot</t>
  </si>
  <si>
    <t xml:space="preserve">Keräystuotot (keräysluvalla) </t>
  </si>
  <si>
    <t xml:space="preserve">Myyjäiset ja arpajaiset </t>
  </si>
  <si>
    <t xml:space="preserve">Tavaramyynti </t>
  </si>
  <si>
    <t xml:space="preserve">Vuokratuotot </t>
  </si>
  <si>
    <t xml:space="preserve">Ilmoitus- ja tilaustuotot </t>
  </si>
  <si>
    <t>Yritysyhteistyön tuotot ja sponsoritulot</t>
  </si>
  <si>
    <t xml:space="preserve">Liiketoiminnan tuotot </t>
  </si>
  <si>
    <t xml:space="preserve">Muut varainhankinnan tuotot </t>
  </si>
  <si>
    <t xml:space="preserve">Kulut </t>
  </si>
  <si>
    <t>Jäsenmaksukantokulut</t>
  </si>
  <si>
    <t xml:space="preserve">Muut varainhankinnan kulut </t>
  </si>
  <si>
    <t>SIJOITUS- JA RAHOITUSTOIMINTA</t>
  </si>
  <si>
    <t xml:space="preserve">Tuotot </t>
  </si>
  <si>
    <t xml:space="preserve">Korkotuotot </t>
  </si>
  <si>
    <t>Muut sijoitus- ja rahoitustoiminnan tuotot</t>
  </si>
  <si>
    <t>Korkokulut</t>
  </si>
  <si>
    <t>Arvon alennukset</t>
  </si>
  <si>
    <t>Muut sijoitus- ja rahoitustoiminnan kulut</t>
  </si>
  <si>
    <t>Valtion yleisavustus (OKM)</t>
  </si>
  <si>
    <t>Muut julkiset avustukset ja tuet yhteensä</t>
  </si>
  <si>
    <t>TILIKAUDEN TULOS</t>
  </si>
  <si>
    <t>Saamiset+rahoitusarvopaperit+ rahat ja pankkisaamiset</t>
  </si>
  <si>
    <t>Lyhytaikainen vieras pääoma</t>
  </si>
  <si>
    <t>Oma pääoma+vapaaeht.varaukset</t>
  </si>
  <si>
    <t>Taseen loppusumma</t>
  </si>
  <si>
    <t xml:space="preserve"> =Vakavaraisuus %</t>
  </si>
  <si>
    <t>Varsinaisen toiminnan kulut yhteensä</t>
  </si>
  <si>
    <t>Vähennettävät erät:</t>
  </si>
  <si>
    <t>Hyväksyttävät kulut yhteensä</t>
  </si>
  <si>
    <t>Irtaimen käyttöomaisuuden hankinnat</t>
  </si>
  <si>
    <t>Hyväksyttävät toimintamenot yhteensä</t>
  </si>
  <si>
    <t>Julkinen tuki yhteensä</t>
  </si>
  <si>
    <t>Julkisen tuen %-osuus hyväksyttävistä toimintamenoista</t>
  </si>
  <si>
    <t>alle 29-v.</t>
  </si>
  <si>
    <t xml:space="preserve">yhteensä </t>
  </si>
  <si>
    <t>4.2. Paikallisyhdistykset, joille myönnettiin erityisavustusta</t>
  </si>
  <si>
    <t xml:space="preserve">Miten tavoitteet saavutettiin hakemuksessa ilmoitettujen seuraamis-, mittaamis- ja arvioimistapojen perusteella? </t>
  </si>
  <si>
    <t xml:space="preserve">1.1. Yhteisön nimi </t>
  </si>
  <si>
    <t xml:space="preserve">1. LÄHIYHTEISÖN TIEDOT </t>
  </si>
  <si>
    <t xml:space="preserve">2. KESKINÄINEN RAHOITUS </t>
  </si>
  <si>
    <t xml:space="preserve">2.1 Avustuksen saajan yhteisölle myöntämät lainat  </t>
  </si>
  <si>
    <t xml:space="preserve">2.2 Yhteisön avustuksen saajalle myöntämät lainat </t>
  </si>
  <si>
    <t xml:space="preserve">2.3 Avustuksen saajalle maksetut osingot </t>
  </si>
  <si>
    <t xml:space="preserve">2.4. Avustuksen saajalle myönnetyt avustukset </t>
  </si>
  <si>
    <t xml:space="preserve">2.5. Avustuksen saajan yhteisölle myöntämät vakuudet ja vastuusitoumukset </t>
  </si>
  <si>
    <t xml:space="preserve">3. KESKINÄINEN LIIKETOIMINTA </t>
  </si>
  <si>
    <t xml:space="preserve">4.1. Vieras pääoma </t>
  </si>
  <si>
    <t xml:space="preserve">5. LISÄTIETOJA </t>
  </si>
  <si>
    <t xml:space="preserve">Mahdollisia lisätietoja läheisyhteisöistä </t>
  </si>
  <si>
    <t xml:space="preserve">Julkiset erityisavustukset </t>
  </si>
  <si>
    <t>Muut erityisavustukset</t>
  </si>
  <si>
    <t xml:space="preserve">Henkilöstön matkakulut </t>
  </si>
  <si>
    <t xml:space="preserve">Muut henkilöstökustannukset </t>
  </si>
  <si>
    <t xml:space="preserve">Toimitilakulut </t>
  </si>
  <si>
    <t xml:space="preserve">Ulkopuoliset palvelut </t>
  </si>
  <si>
    <t xml:space="preserve">Pienhankinnat </t>
  </si>
  <si>
    <t xml:space="preserve">Muut kulut </t>
  </si>
  <si>
    <t>VARSINAINEN TOIMINTA YHTEENSÄ</t>
  </si>
  <si>
    <t xml:space="preserve">Arvonlisäverovelvollisen toiminnan tulot </t>
  </si>
  <si>
    <t xml:space="preserve">Tuotot yhteensä </t>
  </si>
  <si>
    <t xml:space="preserve">Mm. jäsenrekisteriohjelmisto, jäsenkortti, jäsenyyden perusteella saatavien etujen kulut </t>
  </si>
  <si>
    <t xml:space="preserve">Keräyskulut (keräysluvalla) </t>
  </si>
  <si>
    <t>Myyjäisten ja arpajaisten kulut</t>
  </si>
  <si>
    <t xml:space="preserve">Tavaraostot </t>
  </si>
  <si>
    <t xml:space="preserve">Ilmoitusmyynnin ja tilaushallinnon kulut </t>
  </si>
  <si>
    <t xml:space="preserve">Yritysyhteistyön ja sponsoritoiminnan kulut </t>
  </si>
  <si>
    <t xml:space="preserve">Liiketoiminnan kulut </t>
  </si>
  <si>
    <t xml:space="preserve">Arvonlisäverovelvollisen toiminnan kulut  </t>
  </si>
  <si>
    <t xml:space="preserve">Kulut yhteensä </t>
  </si>
  <si>
    <t xml:space="preserve">VARAINHANKINTA YHTEENSÄ </t>
  </si>
  <si>
    <t xml:space="preserve">Yhtiövastikkeet ja muut vuokrakulut </t>
  </si>
  <si>
    <t xml:space="preserve">SIJOITUS- JA RAHOITUSTOIMINTA YHTEENSÄ </t>
  </si>
  <si>
    <t>SATUNNAISET ERÄT</t>
  </si>
  <si>
    <t xml:space="preserve">SATUNNAISET ERÄT YHTEENSÄ </t>
  </si>
  <si>
    <t xml:space="preserve">Muut julkiset yleisavustukset </t>
  </si>
  <si>
    <t xml:space="preserve">Yksityiset yleisavustukset </t>
  </si>
  <si>
    <t xml:space="preserve">YLEISAVUSTUKSET YHTEENSÄ </t>
  </si>
  <si>
    <t xml:space="preserve">Tilinpäätössiirrot </t>
  </si>
  <si>
    <t xml:space="preserve">Tilikauden yli-/alijäämä </t>
  </si>
  <si>
    <t xml:space="preserve">VASTAAVAA </t>
  </si>
  <si>
    <t xml:space="preserve">Pysyvät vastaavat </t>
  </si>
  <si>
    <t>Aineettomat hyödykkeet</t>
  </si>
  <si>
    <t xml:space="preserve">Aineelliset hyödykkeet </t>
  </si>
  <si>
    <t xml:space="preserve">Sijoitukset </t>
  </si>
  <si>
    <t xml:space="preserve">Vaihtuvat vastaavat </t>
  </si>
  <si>
    <t xml:space="preserve">Vaihto-omaisuus </t>
  </si>
  <si>
    <t xml:space="preserve">Saamiset </t>
  </si>
  <si>
    <t xml:space="preserve">Rahat ja pankkisaamiset </t>
  </si>
  <si>
    <t xml:space="preserve">TASEEN LOPPUSUMMA </t>
  </si>
  <si>
    <t xml:space="preserve">VASTATTAVAA </t>
  </si>
  <si>
    <t xml:space="preserve">Oma pääoma </t>
  </si>
  <si>
    <t>TALOUDELLISTA ASEMAA KUVAAVAT TUNNUSLUVUT</t>
  </si>
  <si>
    <t>Suunnitelma talouden tasapainottamiseksi, mikäli oma pääoma on miinuksella tai maksuvalmius on heikko</t>
  </si>
  <si>
    <t xml:space="preserve">Puhelinnumero </t>
  </si>
  <si>
    <t xml:space="preserve">Sähköpostiosoite </t>
  </si>
  <si>
    <t xml:space="preserve">1. Toiminnan-/tilintarkastaja </t>
  </si>
  <si>
    <t xml:space="preserve">1. Puhelinnumero </t>
  </si>
  <si>
    <t xml:space="preserve">1. Sähköpostiosoite </t>
  </si>
  <si>
    <t xml:space="preserve">2. Toiminnan-/tilintarkastaja </t>
  </si>
  <si>
    <t xml:space="preserve">2. Puhelinnumero </t>
  </si>
  <si>
    <t xml:space="preserve">2. Sähköpostiosoite </t>
  </si>
  <si>
    <t>1.4. Postinumero</t>
  </si>
  <si>
    <t xml:space="preserve">1.5. Postitoimipaikka </t>
  </si>
  <si>
    <t xml:space="preserve">1.6. www-sivut </t>
  </si>
  <si>
    <t xml:space="preserve">3. SAATU AVUSTUS </t>
  </si>
  <si>
    <t xml:space="preserve">3.3. Valtionavustuspäätöksen päivämäärä </t>
  </si>
  <si>
    <t xml:space="preserve">4.1. Piirijärjestöt </t>
  </si>
  <si>
    <t xml:space="preserve">4. TOIMINNAN ALUEELLINEN KATTAVUUS </t>
  </si>
  <si>
    <t xml:space="preserve">1. Myönnettiinkö piirijärjestölle yleisavustusta </t>
  </si>
  <si>
    <t>3.2. Valtionavustuspäätöksen diaarinumero</t>
  </si>
  <si>
    <t xml:space="preserve">Oliko toimenpiteillä nuorisolain (72/2006 §1) arvopohjan toteuttamiseksi  konkreettisia seurauksia? </t>
  </si>
  <si>
    <t xml:space="preserve">Yhden illan/päivän kestäneiden tapahtumien määrä (pl. kv-toiminta) </t>
  </si>
  <si>
    <t xml:space="preserve">Yhden illan/päivän kestäneeseen toimintaan osallistuneiden määrä (pl. kv-toiminta) </t>
  </si>
  <si>
    <t xml:space="preserve">Yli vuorokauden mittaisten tapahtumien määrä (pl. kv-toiminta) </t>
  </si>
  <si>
    <t xml:space="preserve">Sekä Suomesta ulkomaille suuntautunut että ulkomailta Suomeen suuntautunut toiminta kuten kansainväliset leirit, kokoukset, tutustumismatkat, seminaarit jne.  (ei piiri- ja perusjärjestöjen toiminta) </t>
  </si>
  <si>
    <t xml:space="preserve">Noudatetaanko järjestössä työehtosopimusta? Jos, niin mitä? </t>
  </si>
  <si>
    <t xml:space="preserve">Onko käytössä palkkausjärjestelmä? Jos, niin millainen? </t>
  </si>
  <si>
    <t xml:space="preserve">Miten kohderyhmän tavoittamisessa onnistuttiin? </t>
  </si>
  <si>
    <t xml:space="preserve">Millaista tukea vapaaehtoisille tarjottiin? </t>
  </si>
  <si>
    <t xml:space="preserve">Minkä tahojen kanssa järjestö teki yhteistyötä toimintavuoden aikana? </t>
  </si>
  <si>
    <t xml:space="preserve">Mitä yhteistyö konkreettisesti piti sisällään? </t>
  </si>
  <si>
    <t xml:space="preserve">Minkä tahojen kanssa järjestö teki kansainvälistä yhteistyötä toimintavuoden aikana? </t>
  </si>
  <si>
    <t xml:space="preserve">Mitä kansainvälinen yhteistyö konkreettisesti piti sisällään? </t>
  </si>
  <si>
    <t xml:space="preserve"> </t>
  </si>
  <si>
    <t xml:space="preserve">11.4. Onko järjestöllä lähiyhteisöjä? </t>
  </si>
  <si>
    <t xml:space="preserve">tilikauden tulos </t>
  </si>
  <si>
    <t xml:space="preserve">saamiset (ilman varastoa) </t>
  </si>
  <si>
    <t xml:space="preserve">lyhytaikainen vieras pääoma </t>
  </si>
  <si>
    <t xml:space="preserve">maksuvalmius </t>
  </si>
  <si>
    <t xml:space="preserve">oma pääoma + vapaaehtoiset varaukset </t>
  </si>
  <si>
    <t xml:space="preserve">taseen loppusumma </t>
  </si>
  <si>
    <t xml:space="preserve">hyväksyttävät menot </t>
  </si>
  <si>
    <t xml:space="preserve">OKM:n yleisavustus </t>
  </si>
  <si>
    <t xml:space="preserve">muu julkinen tuki </t>
  </si>
  <si>
    <t xml:space="preserve">julkisen tuen osuus hyväksyttävistä menoista % </t>
  </si>
  <si>
    <t xml:space="preserve">Kokonaismenot </t>
  </si>
  <si>
    <t xml:space="preserve">Kokonaistulot </t>
  </si>
  <si>
    <t xml:space="preserve">Yleisavustusta saaneiden piirijärjestöjen osalta on toimitettava OKM:lle pyydetyt liitteet (nuorisolaki 72/2006 § 10), katso kohta 12. Haku-, käyttö- ja selvitysohje pätee myös avustettuihin piirijärjestöihin. </t>
  </si>
  <si>
    <t>Tuloslaskelma, tase ja liitetiedot sekä tuloslaskelma- ja tase-erittelyt</t>
  </si>
  <si>
    <t>4.4. Keskus-/kattojärjestön alueellinen toiminta</t>
  </si>
  <si>
    <t xml:space="preserve">Sisältää vapaaehtoiset, jäsenistön ja muut nuoret (ei piiri- ja perusjärjestöjen toimintaa) </t>
  </si>
  <si>
    <t xml:space="preserve">Sisältää kaiken vapaaehtoisille, jäsenistölle ja muille nuorille suunnatun keskusjärjestön toiminnan, joka kestää yön yli (ei piiri- ja perusjärjestöjen toimintaa) </t>
  </si>
  <si>
    <t xml:space="preserve">Esim. kehittyikö tai heikkenikö toiminnan suunnitelmallisuus, seuranta, arviointi ja raportointi vuoden aikana? Lisääntyikö tai vähenikö toiminnan ja/tai vapaaehtoisten/osallistujien määrä? </t>
  </si>
  <si>
    <t xml:space="preserve">Järjestön toiminta saattaa sopia luonteeltaan vain yhteiskunnallisen aktiivisuuden tai nuorten sosiaalisen vahvistamisen otsikon alle, jolloin molempiin kohtiin ei ole tarpeellista vastata </t>
  </si>
  <si>
    <t xml:space="preserve">Sisältää kaiken vapaaehtoisille, jäsenistölle ja muille nuorille suunnatun keskusjärjestön toiminnan (ml. kokoukset), joka ei kestä yön yli (ei piiri- ja perusjärjestöjen toimintaa) </t>
  </si>
  <si>
    <t xml:space="preserve">Mihin konktaktien lukumäärä perustuu? </t>
  </si>
  <si>
    <t xml:space="preserve">1.7. Järjestön sähköpostiosoite (ei henkilökohtainen) </t>
  </si>
  <si>
    <t xml:space="preserve">1.8. Y-tunnus  </t>
  </si>
  <si>
    <t xml:space="preserve">3.4. Valtionavustuspäätöksen muutoksen päivämäärä </t>
  </si>
  <si>
    <t xml:space="preserve">Saadut yksityiset avustukset </t>
  </si>
  <si>
    <t xml:space="preserve">Yritys, yhdistys tai säätiö, jonka järjestö omistaa täysin tai osittain tai johon järjestöllä on säännölliset taloudelliset siteet esimerkiksi keskinäisen avustamisen, lainoittamisen, liiketoiminnan tai vastaavan myötä </t>
  </si>
  <si>
    <t xml:space="preserve">4.2. Oma pääoma </t>
  </si>
  <si>
    <t xml:space="preserve">4.3. Pysyvät vastaavat </t>
  </si>
  <si>
    <t xml:space="preserve">4.4. Vaihtuvat vastaavat </t>
  </si>
  <si>
    <t xml:space="preserve">4.5. Kokonaiskulut (ilman poistoja) </t>
  </si>
  <si>
    <t xml:space="preserve">4. LÄHIYHTEISÖN TALOUSLUVUT </t>
  </si>
  <si>
    <t xml:space="preserve">4.6. Kokonaistulot </t>
  </si>
  <si>
    <t xml:space="preserve">4.7. Tilikauden tulos </t>
  </si>
  <si>
    <t xml:space="preserve">11.5. Onko järjestö rekisteröitynyt arvonlisäverovelvolliseksi? </t>
  </si>
  <si>
    <t xml:space="preserve">Jos kyllä, miltä osin toiminta on alv-velvollista? </t>
  </si>
  <si>
    <t xml:space="preserve">Onko alv-toiminta eroteltu kirjanpidossa erilleen yleishyödyllisestä toiminnasta? </t>
  </si>
  <si>
    <t xml:space="preserve">Paikallisyhdistyksille jaettu osuus OKM:n yleisavustuksesta </t>
  </si>
  <si>
    <t xml:space="preserve">Lyhytaikainen vieras pääoma </t>
  </si>
  <si>
    <t xml:space="preserve">Pitkäaikainen vieras pääoma </t>
  </si>
  <si>
    <t xml:space="preserve">VALTIONAPULASKELMA </t>
  </si>
  <si>
    <t>työntekijät (ml. avustettavien piirijärjestöjen työntekijät)</t>
  </si>
  <si>
    <t xml:space="preserve">työryhmäläiset, valiokuntalaiset, tiimiläiset tms. </t>
  </si>
  <si>
    <t xml:space="preserve">järjestön nimeämät edustajat muiden toimijoiden seminaareissa, kokouksissa jne. </t>
  </si>
  <si>
    <t xml:space="preserve">Onko järjestössä muita tapoja nuorille osallistua päätöksentekoon? </t>
  </si>
  <si>
    <t xml:space="preserve">Miten sähköisten osallistumisvälineiden hyödyntäminen vaikutti järjestön toimintaan? </t>
  </si>
  <si>
    <t xml:space="preserve">Alle 15-vuotiaiden jäsenmäärä toimintavuoden lopussa </t>
  </si>
  <si>
    <t xml:space="preserve">15-28-vuotiaiden jäsenmäärä toimintavuoden lopussa </t>
  </si>
  <si>
    <t xml:space="preserve">Kokonaisjäsenmäärä (ml. 29 vuotta täyttäneet) toimintavuoden lopussa </t>
  </si>
  <si>
    <t xml:space="preserve">Uusien jäsenten määrä toimintavuonna yhteensä </t>
  </si>
  <si>
    <t xml:space="preserve">Jäsenrekisteristä poistettujen jäsenten määrä toimintavuonna yhteensä </t>
  </si>
  <si>
    <t xml:space="preserve">Kansainvälisten tapahtumien määrä </t>
  </si>
  <si>
    <t xml:space="preserve">Mikä kuvaa järjestön toiminnan tuottavuutta? </t>
  </si>
  <si>
    <t xml:space="preserve">Toimintakertomus avustetulta vuodelta </t>
  </si>
  <si>
    <t xml:space="preserve">Tilinpäätös avustetulta vuodelta </t>
  </si>
  <si>
    <t>Piirijärjestöt</t>
  </si>
  <si>
    <t>Piirien palkatun henkilöstön määrä yhteensä</t>
  </si>
  <si>
    <t xml:space="preserve">Piirijärjestöille myönnetyt yleisavustukset yhteensä </t>
  </si>
  <si>
    <t xml:space="preserve">Alueellisesti tai paikallisesti toimivien toimintaryhmien tms. määrä </t>
  </si>
  <si>
    <t xml:space="preserve">4.3. Toimintaryhmien tms. määrä </t>
  </si>
  <si>
    <t xml:space="preserve">9.1. Henkilöstö   </t>
  </si>
  <si>
    <t xml:space="preserve">9.2. Toiminnan tuottavuus </t>
  </si>
  <si>
    <t xml:space="preserve">11.6. Järjestön taloudelliset tunnusluvut </t>
  </si>
  <si>
    <t xml:space="preserve">Jos järjestö teki jäsenkyselyitä/keräsi palautteita, mikä oli palautteiden oleellinen sisältö ja miten palautteet ohjasivat järjestön toimintaa? </t>
  </si>
  <si>
    <t xml:space="preserve">Luonnehdi palautteiden sisältöä yleisesti ja kuvaa, mihin konkreettisiin toimiin saadun palautteen perusteella ryhdyttiin. </t>
  </si>
  <si>
    <t xml:space="preserve">Vapaaehtoinen käyttää aikaansa ja osaamistansa toiminnan suunnitteluun ja toteuttamiseen mutta ei saa palkkaa toiminnastaan (voi kuitenkin saada kulukorvauksia ja pieniä palkkioita). </t>
  </si>
  <si>
    <t xml:space="preserve">[&gt; välilehdeltä piirijärjestöjen nimet listaan] </t>
  </si>
  <si>
    <t xml:space="preserve">[&gt; välilehdeltä laskukaavalla] </t>
  </si>
  <si>
    <t>[Linkki tilinpäätöstiedot-välilehdelle]</t>
  </si>
  <si>
    <t xml:space="preserve">[Linkki välilehdelle] </t>
  </si>
  <si>
    <t>[Linkki välilehdelle]</t>
  </si>
  <si>
    <t>13. LISÄTIETOA</t>
  </si>
  <si>
    <t>12. HAKEMUKSEN LIITTEET</t>
  </si>
  <si>
    <t xml:space="preserve">14. ALLEKIRJOITUKSET </t>
  </si>
  <si>
    <t>Lisätietoa selvitykseen</t>
  </si>
  <si>
    <t>Yleisavustusta koskien</t>
  </si>
  <si>
    <t xml:space="preserve">Onko toimintaan tullut selkeitä muutoksia, esim. onko mukaan tullut eri vähemmistöihin kuuluvia nuoria? Nuorisolain § 1 lähtökohtana olevat arvot: yhteisöllisyys, yhteisvastuu, yhdenvertaisuus ja tasa-arvo, monikulttuurisuus ja kansainvälisyys, terveet elämäntavat sekä ympäristön ja elämän kunnioittaminen. </t>
  </si>
  <si>
    <t xml:space="preserve">Järjestön toiminnan suunnittelun, toteuttamisen ja arvioimisen kannalta keskeiset työntekijät, esim. leirikokkeja, siivoajia tai muita palkattuja henkilöitä, jotka eivät osallistu järjestön päätöksentekoon, ei tarvitse laskea mukaan. </t>
  </si>
  <si>
    <t xml:space="preserve">Selvitysvuotta koskevassa hakemuksessa ilmoitetut korkeintaan 5 tärkeintä tavoitetta </t>
  </si>
  <si>
    <t xml:space="preserve">Onko esimerkiksi tuonut uusia vapaaehtoisia, helpottanut osallistumista laajemmille nuorten määrille tms. </t>
  </si>
  <si>
    <t>5 numeroa</t>
  </si>
  <si>
    <t>Nuorisotyötä tekevien järjestöjen tulee eritellä alle 29-vuotiaiden määrät, jotta nuorisotyön laajuus tulee esille.</t>
  </si>
  <si>
    <t xml:space="preserve">6 numeroa </t>
  </si>
  <si>
    <t xml:space="preserve">5 numeroa </t>
  </si>
  <si>
    <t xml:space="preserve">Esim. messuilla ja muissa tapahtumissa jaettujen materiaalien, muiden järjestämissä yleisötilaisuuksissa olleiden kuulijoiden perusteella laskien (ei piiri- ja perusjärjestöjen toimintaa) </t>
  </si>
  <si>
    <t xml:space="preserve">Miten kohderyhmä tavoitettiin esim. alueellisesti tarkasteltuna tai määrällisesti eli siihen nähden, kuinka paljon kohderyhmään arviolta kuuluu ihmisiä tai muita toimijoita? </t>
  </si>
  <si>
    <t xml:space="preserve">Nuorisotyötä tekevät järjestöt vastaavat vain nuorisotyön henkilöstön osalta. </t>
  </si>
  <si>
    <t xml:space="preserve">Esim. mediaseurannan avulla saadut tiedot näkyvyydestä mediassa, kampanjointia jonkin tavoitteen hyväksi ja kampanjoinnilla saavutettuja tuloksia, koulutuksia yhteiskunnallisista teemoista, ulkoista tiedottamista, päättäjien ja virkamiesten tapaamisia sekä arvio yhteiskunnallisen aktiivisuuden konkreettisista tuloksista  </t>
  </si>
  <si>
    <t>Toimintaa (esim. leirejä, retkiä, koulu-/työpajavierailuja, harrastusryhmiä, tapaamisia, tapahtumia, juhlia), joka on suunnattu syrjäytymisvaarassa oleville tai syrjäytyneille nuorille ja tukee lasten ja nuorten elämänhallintaa.</t>
  </si>
  <si>
    <t xml:space="preserve">11.3. Muut toimintavuodelle kohdistuneet avustukset </t>
  </si>
  <si>
    <t xml:space="preserve">Saadut julkiset avustukset </t>
  </si>
  <si>
    <t xml:space="preserve">Yksityisten avustusten yhteissumma  </t>
  </si>
  <si>
    <t xml:space="preserve">Julkisten avustusten yhteissumma </t>
  </si>
  <si>
    <t xml:space="preserve">Täydennä kaikki kohdat vaikka tiedot eivät olisi muuttuneet. </t>
  </si>
  <si>
    <t xml:space="preserve">Vastaa vain, jos avustuksen käyttöaikaan tai -tarkoitukseen on tehty muutos. </t>
  </si>
  <si>
    <t xml:space="preserve">Onko kyseessä arvio vai esim. kurssien tai leirien ohjaajien ja apuohjaajien määrään perustuva täsmällinen tieto? </t>
  </si>
  <si>
    <t xml:space="preserve">Tapahtumat, jotka eivät ole piirijärjestöjen tai paikallisyhdistysten järjestämää toiminta. </t>
  </si>
  <si>
    <t xml:space="preserve">Kuvaa tavoitteiden toteutumista mahdollisimman konkreettisesti ja havainnollisesti. </t>
  </si>
  <si>
    <t xml:space="preserve">(luvut ovat negatiivisia) </t>
  </si>
  <si>
    <t xml:space="preserve">(luvut ovat positiiivisia) </t>
  </si>
  <si>
    <t xml:space="preserve">(luvut ovat positiivisia) </t>
  </si>
  <si>
    <t xml:space="preserve">(luvut positiivisia) </t>
  </si>
  <si>
    <t xml:space="preserve">(luvut negatiivisia) </t>
  </si>
  <si>
    <t>Kokonaistuotot</t>
  </si>
  <si>
    <t>Kokonaiskulut</t>
  </si>
  <si>
    <t xml:space="preserve">Satunnaiset tuotot (luvut positiivisia) </t>
  </si>
  <si>
    <t xml:space="preserve">Satunnaiset kulut (luvut negatiivisia) </t>
  </si>
  <si>
    <t xml:space="preserve">60 merkkiä </t>
  </si>
  <si>
    <t xml:space="preserve">20 merkkiä </t>
  </si>
  <si>
    <t>40 merkkiä</t>
  </si>
  <si>
    <t xml:space="preserve">40 merkkiä </t>
  </si>
  <si>
    <t xml:space="preserve">9 merkkiä </t>
  </si>
  <si>
    <t xml:space="preserve">120 merkkiä </t>
  </si>
  <si>
    <t xml:space="preserve">80 merkkiä </t>
  </si>
  <si>
    <t xml:space="preserve">12 merkkiä </t>
  </si>
  <si>
    <t>20 merkkiä</t>
  </si>
  <si>
    <t>xx.xx.xxxx</t>
  </si>
  <si>
    <t xml:space="preserve">[&gt; välilehdeltä] </t>
  </si>
  <si>
    <t xml:space="preserve">5 numeroa  </t>
  </si>
  <si>
    <t xml:space="preserve">500 merkkiä </t>
  </si>
  <si>
    <t xml:space="preserve">250 merkkiä </t>
  </si>
  <si>
    <t xml:space="preserve">1000 merkkiä </t>
  </si>
  <si>
    <t xml:space="preserve">3 + 3 numeroa </t>
  </si>
  <si>
    <t xml:space="preserve">2000 merkkiä </t>
  </si>
  <si>
    <t xml:space="preserve">3 numeroa </t>
  </si>
  <si>
    <t xml:space="preserve">100 merkkiä </t>
  </si>
  <si>
    <t xml:space="preserve">2500 merkkiä </t>
  </si>
  <si>
    <t xml:space="preserve">Muut ei-avustuskelpoiset kulut: </t>
  </si>
  <si>
    <t>Valtakunnallisilla nuorisojärjestöillä ja nuorisotyön palvelujärjestöillä kaikki tuotot ja kulut kirjataan kohtaan "nuorisotyö"</t>
  </si>
  <si>
    <t xml:space="preserve"> Nuorisotyötä tekevät järjestöt erittelevät nuorisotyön ja järjestön muun toiminnan tuotot ja kulut. </t>
  </si>
  <si>
    <t xml:space="preserve">Nuorisotyön palvelujärjestöjen ja säätiöiden ei tarvitse vastata kohtaan 8.1.; nuorisotyötä tekevät järjestöt vastaavat koko järjestön osalta </t>
  </si>
  <si>
    <t>Osallistuiko järjestö muiden järjestämiin kokouksiin ja tapahtumiin vai järjestikö toimintaa muita varten tai yhtenä vastuunkantajatahona muiden kanssa?</t>
  </si>
  <si>
    <t>Avustukset voi niputtaa yhteen avustajittain</t>
  </si>
  <si>
    <t xml:space="preserve">11.3. Muut avustukset </t>
  </si>
  <si>
    <t xml:space="preserve">kattojärjestön osalta </t>
  </si>
  <si>
    <t>avustettujen piirijärjestöjen osalta</t>
  </si>
  <si>
    <t xml:space="preserve">YLEISAVUSTUKSET </t>
  </si>
  <si>
    <t>(posit.)</t>
  </si>
  <si>
    <t>(negat.)</t>
  </si>
  <si>
    <t xml:space="preserve">Piirijärjestöille jaettu osuus OKM:n yleisavustuksesta </t>
  </si>
  <si>
    <t xml:space="preserve">3.1. Avustuksen saajan yhteisölle myymä palvelu/tuote  </t>
  </si>
  <si>
    <t xml:space="preserve">1.2. Postiosoite </t>
  </si>
  <si>
    <t xml:space="preserve">Mainosmyynti verkkosivuille, jäsenlehteen, käsiohjelmaan tms. + jäsenlehden tms. tilaustuotot </t>
  </si>
  <si>
    <t xml:space="preserve">Esim. jäsenlehdestä </t>
  </si>
  <si>
    <t xml:space="preserve">Henkilökulut yhteensä </t>
  </si>
  <si>
    <t xml:space="preserve">Muut ei-avustuskelpoiset kulut yhteensä </t>
  </si>
  <si>
    <t>Kyllä</t>
  </si>
  <si>
    <t>summa:</t>
  </si>
  <si>
    <t>Ei</t>
  </si>
  <si>
    <t>1. Piirijärjestö</t>
  </si>
  <si>
    <t>piilota!</t>
  </si>
  <si>
    <t>2. Piirijärjestö</t>
  </si>
  <si>
    <t>2. Piirijärjestön nimi</t>
  </si>
  <si>
    <t>2. Piirin palkatun henkilöstön määrä</t>
  </si>
  <si>
    <t xml:space="preserve">2. Myönnettiinkö piirijärjestölle yleisavustusta </t>
  </si>
  <si>
    <t>3. Piirijärjestö</t>
  </si>
  <si>
    <t>3. Piirijärjestön nimi</t>
  </si>
  <si>
    <t>3. Piirin palkatun henkilöstön määrä</t>
  </si>
  <si>
    <t xml:space="preserve">3. Myönnettiinkö piirijärjestölle yleisavustusta </t>
  </si>
  <si>
    <t>4. Piirijärjestö</t>
  </si>
  <si>
    <t>4. Piirijärjestön nimi</t>
  </si>
  <si>
    <t>4. Piirin palkatun henkilöstön määrä</t>
  </si>
  <si>
    <t xml:space="preserve">4. Myönnettiinkö piirijärjestölle yleisavustusta </t>
  </si>
  <si>
    <t>5. Piirijärjestö</t>
  </si>
  <si>
    <t>5. Piirijärjestön nimi</t>
  </si>
  <si>
    <t>5. Piirin palkatun henkilöstön määrä</t>
  </si>
  <si>
    <t xml:space="preserve">5. Myönnettiinkö piirijärjestölle yleisavustusta </t>
  </si>
  <si>
    <t>6. Piirijärjestö</t>
  </si>
  <si>
    <t>6. Piirijärjestön nimi</t>
  </si>
  <si>
    <t>6. Piirin palkatun henkilöstön määrä</t>
  </si>
  <si>
    <t xml:space="preserve">6. Myönnettiinkö piirijärjestölle yleisavustusta </t>
  </si>
  <si>
    <t>7. Piirijärjestö</t>
  </si>
  <si>
    <t>7. Piirijärjestön nimi</t>
  </si>
  <si>
    <t>7. Piirin palkatun henkilöstön määrä</t>
  </si>
  <si>
    <t xml:space="preserve">7. Myönnettiinkö piirijärjestölle yleisavustusta </t>
  </si>
  <si>
    <t>8. Piirijärjestö</t>
  </si>
  <si>
    <t>8. Piirijärjestön nimi</t>
  </si>
  <si>
    <t>8. Piirin palkatun henkilöstön määrä</t>
  </si>
  <si>
    <t xml:space="preserve">8. Myönnettiinkö piirijärjestölle yleisavustusta </t>
  </si>
  <si>
    <t>9. Piirijärjestö</t>
  </si>
  <si>
    <t>9. Piirijärjestön nimi</t>
  </si>
  <si>
    <t>9. Piirin palkatun henkilöstön määrä</t>
  </si>
  <si>
    <t xml:space="preserve">9. Myönnettiinkö piirijärjestölle yleisavustusta </t>
  </si>
  <si>
    <t>10. Piirijärjestö</t>
  </si>
  <si>
    <t>10. Piirijärjestön nimi</t>
  </si>
  <si>
    <t>10. Piirin palkatun henkilöstön määrä</t>
  </si>
  <si>
    <t xml:space="preserve">10. Myönnettiinkö piirijärjestölle yleisavustusta </t>
  </si>
  <si>
    <t>11. Piirijärjestö</t>
  </si>
  <si>
    <t>11. Piirijärjestön nimi</t>
  </si>
  <si>
    <t>11. Piirin palkatun henkilöstön määrä</t>
  </si>
  <si>
    <t xml:space="preserve">11. Myönnettiinkö piirijärjestölle yleisavustusta </t>
  </si>
  <si>
    <t>12. Piirijärjestön nimi</t>
  </si>
  <si>
    <t>12. Piirin palkatun henkilöstön määrä</t>
  </si>
  <si>
    <t xml:space="preserve">12. Myönnettiinkö piirijärjestölle yleisavustusta </t>
  </si>
  <si>
    <t>13. Piirijärjestö</t>
  </si>
  <si>
    <t>13. Piirijärjestön nimi</t>
  </si>
  <si>
    <t>13. Piirin palkatun henkilöstön määrä</t>
  </si>
  <si>
    <t xml:space="preserve">13. Myönnettiinkö piirijärjestölle yleisavustusta </t>
  </si>
  <si>
    <t>14. Piirijärjestö</t>
  </si>
  <si>
    <t>14. Piirijärjestön nimi</t>
  </si>
  <si>
    <t>14. Piirin palkatun henkilöstön määrä</t>
  </si>
  <si>
    <t xml:space="preserve">14. Myönnettiinkö piirijärjestölle yleisavustusta </t>
  </si>
  <si>
    <t>15. Piirijärjestö</t>
  </si>
  <si>
    <t>15. Piirijärjestön nimi</t>
  </si>
  <si>
    <t>15. Piirin palkatun henkilöstön määrä</t>
  </si>
  <si>
    <t xml:space="preserve">15. Myönnettiinkö piirijärjestölle yleisavustusta </t>
  </si>
  <si>
    <t>16. Piirijärjestö</t>
  </si>
  <si>
    <t>16. Piirijärjestön nimi</t>
  </si>
  <si>
    <t>16. Piirin palkatun henkilöstön määrä</t>
  </si>
  <si>
    <t xml:space="preserve">16. Myönnettiinkö piirijärjestölle yleisavustusta </t>
  </si>
  <si>
    <t>17. Piirijärjestö</t>
  </si>
  <si>
    <t>17. Piirijärjestön nimi</t>
  </si>
  <si>
    <t>17. Piirin palkatun henkilöstön määrä</t>
  </si>
  <si>
    <t xml:space="preserve">17. Myönnettiinkö piirijärjestölle yleisavustusta </t>
  </si>
  <si>
    <t>18. Piirijärjestö</t>
  </si>
  <si>
    <t>18. Piirijärjestön nimi</t>
  </si>
  <si>
    <t>18. Piirin palkatun henkilöstön määrä</t>
  </si>
  <si>
    <t xml:space="preserve">18. Myönnettiinkö piirijärjestölle yleisavustusta </t>
  </si>
  <si>
    <t>19. Piirijärjestö</t>
  </si>
  <si>
    <t>19. Piirijärjestön nimi</t>
  </si>
  <si>
    <t>19. Piirin palkatun henkilöstön määrä</t>
  </si>
  <si>
    <t xml:space="preserve">19. Myönnettiinkö piirijärjestölle yleisavustusta </t>
  </si>
  <si>
    <t>20. Piirijärjestö</t>
  </si>
  <si>
    <t>20. Piirijärjestön nimi</t>
  </si>
  <si>
    <t>20. Piirin palkatun henkilöstön määrä</t>
  </si>
  <si>
    <t xml:space="preserve">20. Myönnettiinkö piirijärjestölle yleisavustusta </t>
  </si>
  <si>
    <t>Nordea BIC NDEAFIHH, IBAN FI0616603000101306</t>
  </si>
  <si>
    <t>1. Paikallisyhdistys</t>
  </si>
  <si>
    <t>2. Paikallisyhdistys</t>
  </si>
  <si>
    <t>2. Paikallisyhdistyksen nimi</t>
  </si>
  <si>
    <t xml:space="preserve">2. Erityisavustuksen käyttötarkoitus </t>
  </si>
  <si>
    <t>2. Erityisavustuksen määrä (€)</t>
  </si>
  <si>
    <t>3. Paikallisyhdistys</t>
  </si>
  <si>
    <t>3. Paikallisyhdistyksen nimi</t>
  </si>
  <si>
    <t xml:space="preserve">3. Erityisavustuksen käyttötarkoitus </t>
  </si>
  <si>
    <t>3. Erityisavustuksen määrä (€)</t>
  </si>
  <si>
    <t>4. Paikallisyhdistys</t>
  </si>
  <si>
    <t>4. Paikallisyhdistyksen nimi</t>
  </si>
  <si>
    <t xml:space="preserve">4. Erityisavustuksen käyttötarkoitus </t>
  </si>
  <si>
    <t>4. Erityisavustuksen määrä (€)</t>
  </si>
  <si>
    <t>5. Paikallisyhdistys</t>
  </si>
  <si>
    <t>5. Paikallisyhdistyksen nimi</t>
  </si>
  <si>
    <t xml:space="preserve">5. Erityisavustuksen käyttötarkoitus </t>
  </si>
  <si>
    <t>5. Erityisavustuksen määrä (€)</t>
  </si>
  <si>
    <t>6. Paikallisyhdistys</t>
  </si>
  <si>
    <t>6. Paikallisyhdistyksen nimi</t>
  </si>
  <si>
    <t xml:space="preserve">6. Erityisavustuksen käyttötarkoitus </t>
  </si>
  <si>
    <t>6. Erityisavustuksen määrä (€)</t>
  </si>
  <si>
    <t>7. Paikallisyhdistys</t>
  </si>
  <si>
    <t>7. Paikallisyhdistyksen nimi</t>
  </si>
  <si>
    <t xml:space="preserve">7. Erityisavustuksen käyttötarkoitus </t>
  </si>
  <si>
    <t>7. Erityisavustuksen määrä (€)</t>
  </si>
  <si>
    <t>8. Paikallisyhdistys</t>
  </si>
  <si>
    <t>8. Paikallisyhdistyksen nimi</t>
  </si>
  <si>
    <t xml:space="preserve">8. Erityisavustuksen käyttötarkoitus </t>
  </si>
  <si>
    <t>8. Erityisavustuksen määrä (€)</t>
  </si>
  <si>
    <t>9. Paikallisyhdistys</t>
  </si>
  <si>
    <t>9. Paikallisyhdistyksen nimi</t>
  </si>
  <si>
    <t xml:space="preserve">9. Erityisavustuksen käyttötarkoitus </t>
  </si>
  <si>
    <t>9. Erityisavustuksen määrä (€)</t>
  </si>
  <si>
    <t>10. Paikallisyhdistys</t>
  </si>
  <si>
    <t>10. Paikallisyhdistyksen nimi</t>
  </si>
  <si>
    <t xml:space="preserve">10. Erityisavustuksen käyttötarkoitus </t>
  </si>
  <si>
    <t>10. Erityisavustuksen määrä (€)</t>
  </si>
  <si>
    <t>12. Piirijärjestö</t>
  </si>
  <si>
    <t>1. Avustaja</t>
  </si>
  <si>
    <t>1. Käyttöaika</t>
  </si>
  <si>
    <t xml:space="preserve">1. Avustuksen käyttötarkoitus </t>
  </si>
  <si>
    <t>2. Avustaja</t>
  </si>
  <si>
    <t>2. Käyttöaika</t>
  </si>
  <si>
    <t xml:space="preserve">2. Avustuksen käyttötarkoitus </t>
  </si>
  <si>
    <t>3. Avustaja</t>
  </si>
  <si>
    <t>3. Käyttöaika</t>
  </si>
  <si>
    <t xml:space="preserve">3. Avustuksen käyttötarkoitus </t>
  </si>
  <si>
    <t>4. Avustaja</t>
  </si>
  <si>
    <t>4. Käyttöaika</t>
  </si>
  <si>
    <t xml:space="preserve">4. Avustuksen käyttötarkoitus </t>
  </si>
  <si>
    <t>5. Avustaja</t>
  </si>
  <si>
    <t>5. Käyttöaika</t>
  </si>
  <si>
    <t xml:space="preserve">5. Avustuksen käyttötarkoitus </t>
  </si>
  <si>
    <t>6. Avustaja</t>
  </si>
  <si>
    <t>6. Käyttöaika</t>
  </si>
  <si>
    <t xml:space="preserve">6. Avustuksen käyttötarkoitus </t>
  </si>
  <si>
    <t>7. Avustaja</t>
  </si>
  <si>
    <t>7. Käyttöaika</t>
  </si>
  <si>
    <t xml:space="preserve">7. Avustuksen käyttötarkoitus </t>
  </si>
  <si>
    <t>8. Avustaja</t>
  </si>
  <si>
    <t>8. Käyttöaika</t>
  </si>
  <si>
    <t xml:space="preserve">8. Avustuksen käyttötarkoitus </t>
  </si>
  <si>
    <t>9. Avustaja</t>
  </si>
  <si>
    <t>9. Käyttöaika</t>
  </si>
  <si>
    <t xml:space="preserve">9. Avustuksen käyttötarkoitus </t>
  </si>
  <si>
    <t>10. Avustaja</t>
  </si>
  <si>
    <t>10. Käyttöaika</t>
  </si>
  <si>
    <t xml:space="preserve">10. Avustuksen käyttötarkoitus </t>
  </si>
  <si>
    <t>Julkisten avustusten yhteissumma (€)</t>
  </si>
  <si>
    <t>1. Saatu summa (€)</t>
  </si>
  <si>
    <t>2. Saatu summa (€)</t>
  </si>
  <si>
    <t>3. Saatu summa (€)</t>
  </si>
  <si>
    <t>4. Saatu summa (€)</t>
  </si>
  <si>
    <t>5. Saatu summa (€)</t>
  </si>
  <si>
    <t>6. Saatu summa (€)</t>
  </si>
  <si>
    <t>7. Saatu summa (€)</t>
  </si>
  <si>
    <t>8. Saatu summa (€)</t>
  </si>
  <si>
    <t>9. Saatu summa (€)</t>
  </si>
  <si>
    <t>10. Saatu summa (€)</t>
  </si>
  <si>
    <t>1. Saadut julkiset avustukset</t>
  </si>
  <si>
    <t>2. Saadut julkiset avustukset</t>
  </si>
  <si>
    <t>3. Saadut julkiset avustukset</t>
  </si>
  <si>
    <t>4. Saadut julkiset avustukset</t>
  </si>
  <si>
    <t>5. Saadut julkiset avustukset</t>
  </si>
  <si>
    <t>6. Saadut julkiset avustukset</t>
  </si>
  <si>
    <t>7. Saadut julkiset avustukset</t>
  </si>
  <si>
    <t>8. Saadut julkiset avustukset</t>
  </si>
  <si>
    <t>9. Saadut julkiset avustukset</t>
  </si>
  <si>
    <t>10. Saadut julkiset avustukset</t>
  </si>
  <si>
    <t>1. Saadut yksityiset avustukset</t>
  </si>
  <si>
    <t>2. Saadut yksityiset avustukset</t>
  </si>
  <si>
    <t>3. Saadut yksityiset avustukset</t>
  </si>
  <si>
    <t>4. Saadut yksityiset avustukset</t>
  </si>
  <si>
    <t>5. Saadut yksityiset avustukset</t>
  </si>
  <si>
    <t>6. Saadut yksityiset avustukset</t>
  </si>
  <si>
    <t>7. Saadut yksityiset avustukset</t>
  </si>
  <si>
    <t>8. Saadut yksityiset avustukset</t>
  </si>
  <si>
    <t>9. Saadut yksityiset avustukset</t>
  </si>
  <si>
    <t>10. Saadut yksityiset avustukset</t>
  </si>
  <si>
    <t>1.3. Postinumero</t>
  </si>
  <si>
    <t>1.4 Postitoimipaikka</t>
  </si>
  <si>
    <t xml:space="preserve">1.5. Y-tunnus  </t>
  </si>
  <si>
    <t xml:space="preserve">1.6. Toimitusjohtaja, pääsihteeri tai vastaava </t>
  </si>
  <si>
    <t xml:space="preserve">1.7. Hallituksen jäsenet </t>
  </si>
  <si>
    <t xml:space="preserve">1.8. Yhteisön omistajat, taustaorganisaatiot tai vastaavat </t>
  </si>
  <si>
    <t xml:space="preserve">kateperusteinen </t>
  </si>
  <si>
    <t>omakustanteinen (ei katetta)</t>
  </si>
  <si>
    <t xml:space="preserve">3.1.1 Hinnoitteluperuste </t>
  </si>
  <si>
    <t xml:space="preserve">3.2. Avustuksen saajan yhteisölle myymä palvelu/tuote  </t>
  </si>
  <si>
    <t xml:space="preserve">3.2.1 Hinnoitteluperuste </t>
  </si>
  <si>
    <t xml:space="preserve">3.3. Avustuksen saajan yhteisölle myymä palvelu/tuote  </t>
  </si>
  <si>
    <t xml:space="preserve">3.3.1 Hinnoitteluperuste </t>
  </si>
  <si>
    <t xml:space="preserve">3.4. Avustuksen saajan yhteisölle myymä palvelu/tuote  </t>
  </si>
  <si>
    <t xml:space="preserve">3.4.1 Hinnoitteluperuste </t>
  </si>
  <si>
    <t xml:space="preserve">3.5. Avustuksen saajan yhteisölle myymä palvelu/tuote  </t>
  </si>
  <si>
    <t xml:space="preserve">3.5.1 Hinnoitteluperuste </t>
  </si>
  <si>
    <t xml:space="preserve">3.6. Avustuksen saajan yhteisöltä ostamat palvelut/tuotteet </t>
  </si>
  <si>
    <t xml:space="preserve">3.6.1 Hinnoitteluperuste </t>
  </si>
  <si>
    <t xml:space="preserve">3.7. Avustuksen saajan yhteisöltä ostamat palvelut/tuotteet </t>
  </si>
  <si>
    <t xml:space="preserve">3.7.1 Hinnoitteluperuste </t>
  </si>
  <si>
    <t xml:space="preserve">3.8. Avustuksen saajan yhteisöltä ostamat palvelut/tuotteet </t>
  </si>
  <si>
    <t xml:space="preserve">3.8.1 Hinnoitteluperuste </t>
  </si>
  <si>
    <t xml:space="preserve">3.9. Avustuksen saajan yhteisöltä ostamat palvelut/tuotteet </t>
  </si>
  <si>
    <t xml:space="preserve">3.9.1 Hinnoitteluperuste </t>
  </si>
  <si>
    <t xml:space="preserve">3.10. Avustuksen saajan yhteisöltä ostamat palvelut/tuotteet </t>
  </si>
  <si>
    <t xml:space="preserve">3.10.1 Hinnoitteluperuste </t>
  </si>
  <si>
    <t>LÄHIYHTEISÖ 1</t>
  </si>
  <si>
    <t>LÄHIYHTEISÖ 2</t>
  </si>
  <si>
    <t>LÄHIYHTEISÖ 3</t>
  </si>
  <si>
    <t>LÄHIYHTEISÖ 4</t>
  </si>
  <si>
    <t>LÄHIYHTEISÖ 5</t>
  </si>
  <si>
    <t>Kyllä / Ei</t>
  </si>
  <si>
    <t>Mahdolliset muut liitteet (lukumäärä)</t>
  </si>
  <si>
    <t>nuorisohakemukset@minedu.fi</t>
  </si>
  <si>
    <t xml:space="preserve">Pelkkä selvityslomake (excel-muodossa) ilman liitteitä tulee toimittaa sähköpostilla osoitteeseen </t>
  </si>
  <si>
    <t xml:space="preserve">Allekirjoitettu selvityslomake liitteineen lähetetään osoitteeseen Opetus- ja kulttuuriministeriö, </t>
  </si>
  <si>
    <t>Ovatko tiedot muuttuneet viimeisestä hakukerrasta?</t>
  </si>
  <si>
    <t>3.5. Avustuksesta on palautettu</t>
  </si>
  <si>
    <t>tilille:</t>
  </si>
  <si>
    <t>Listaa paikkakunnat, joilla keskus-/kattojärjestö järjesti toimintaa vuoden aikana</t>
  </si>
  <si>
    <t>Muistathan tallentaa dokumentin omalle koneellesi!</t>
  </si>
  <si>
    <t>Klikkaa otsikon hyperlinkkiä ja pääset takaisin hakemukseen</t>
  </si>
  <si>
    <t>Ohjeet:</t>
  </si>
  <si>
    <t>Huomioithan, että vastauskohdissa pelkkä viittaus liitteisiin ei ole riittävä vaan jokaiseen kysymykseen on vastattava mahdollisimman tyhjentävästi.</t>
  </si>
  <si>
    <t xml:space="preserve">1.7. Yhteisön omistajat, taustaorganisaatiot tai vastaavat </t>
  </si>
  <si>
    <t>Yrityksessä omistajat, säätiössä ja yhdistyksissä tahot,  jotka sääntöjen mukaan tai vakiintuneen tavan mukaan nimittävät hallituksen</t>
  </si>
  <si>
    <t xml:space="preserve">Tuotteiden tai palveluiden myynti voi olla kertaluonteista tai jatkuvaa. Myytävät pavelut voivat olla esimerkiksi koulutusta, kiinteistönhoitoa, kirjanpitoa tai vastaavaa. Myytävien tuotteiden tulee olla taseeseen merkittävää omaisuutta. </t>
  </si>
  <si>
    <t xml:space="preserve">3.2. Avustuksen saajan yhteisöltä ostamat palvelut/tuotteet </t>
  </si>
  <si>
    <t xml:space="preserve">Tuotteiden tai palveluiden ostaminen voi olla kertaluonteista tai jatkuvaa. Ostettavat palvelut voivat olla esimerkiksi koulutusta, kiinteistönhoitoa, kirjanpitoa tai vastaavaa. Ostettavien tuotteiden tulee olla taseeseen merkittävää omaisuutta. </t>
  </si>
  <si>
    <t xml:space="preserve">Huom! Ei avustuksensaajan talouslukuja vaan lähiyhteisön talousluvut </t>
  </si>
  <si>
    <t>D33</t>
  </si>
  <si>
    <t>D49</t>
  </si>
  <si>
    <t>D50</t>
  </si>
  <si>
    <t>D51</t>
  </si>
  <si>
    <t>D54</t>
  </si>
  <si>
    <t>D58</t>
  </si>
  <si>
    <t>D70</t>
  </si>
  <si>
    <t>C61</t>
  </si>
  <si>
    <t>C62</t>
  </si>
  <si>
    <t>C63</t>
  </si>
  <si>
    <t>D76</t>
  </si>
  <si>
    <t>D82</t>
  </si>
  <si>
    <t>D84</t>
  </si>
  <si>
    <t>D85</t>
  </si>
  <si>
    <t>D87</t>
  </si>
  <si>
    <t>D149</t>
  </si>
  <si>
    <t>siirto</t>
  </si>
  <si>
    <t>nolla / yksi</t>
  </si>
  <si>
    <t>C9</t>
  </si>
  <si>
    <t>C10</t>
  </si>
  <si>
    <t>C11</t>
  </si>
  <si>
    <t>C12</t>
  </si>
  <si>
    <t>C13</t>
  </si>
  <si>
    <t>C14</t>
  </si>
  <si>
    <t>C15</t>
  </si>
  <si>
    <t>D9</t>
  </si>
  <si>
    <t>D10</t>
  </si>
  <si>
    <t>D11</t>
  </si>
  <si>
    <t>D12</t>
  </si>
  <si>
    <t>D13</t>
  </si>
  <si>
    <t>D14</t>
  </si>
  <si>
    <t>D15</t>
  </si>
  <si>
    <t>D16</t>
  </si>
  <si>
    <t>D19</t>
  </si>
  <si>
    <t>D20</t>
  </si>
  <si>
    <t>D21</t>
  </si>
  <si>
    <t>D22</t>
  </si>
  <si>
    <t>D23</t>
  </si>
  <si>
    <t>D24</t>
  </si>
  <si>
    <t>D25</t>
  </si>
  <si>
    <t>D26</t>
  </si>
  <si>
    <t>D27</t>
  </si>
  <si>
    <t>D30</t>
  </si>
  <si>
    <t>D31</t>
  </si>
  <si>
    <t>D32</t>
  </si>
  <si>
    <t>D34</t>
  </si>
  <si>
    <t>D35</t>
  </si>
  <si>
    <t>D39</t>
  </si>
  <si>
    <t>D40</t>
  </si>
  <si>
    <t>D41</t>
  </si>
  <si>
    <t>D42</t>
  </si>
  <si>
    <t>D43</t>
  </si>
  <si>
    <t>D44</t>
  </si>
  <si>
    <t>D47</t>
  </si>
  <si>
    <t>D61</t>
  </si>
  <si>
    <t>D62</t>
  </si>
  <si>
    <t>D63</t>
  </si>
  <si>
    <t>D64</t>
  </si>
  <si>
    <t>D65</t>
  </si>
  <si>
    <t>D89</t>
  </si>
  <si>
    <t>D91</t>
  </si>
  <si>
    <t>D92</t>
  </si>
  <si>
    <t>D93</t>
  </si>
  <si>
    <t>D96</t>
  </si>
  <si>
    <t>D97</t>
  </si>
  <si>
    <t>D98</t>
  </si>
  <si>
    <t>D106</t>
  </si>
  <si>
    <t>D113</t>
  </si>
  <si>
    <t>D117</t>
  </si>
  <si>
    <t>D144</t>
  </si>
  <si>
    <t>D145</t>
  </si>
  <si>
    <t>D148</t>
  </si>
  <si>
    <t>=solu</t>
  </si>
  <si>
    <t>SOLU</t>
  </si>
  <si>
    <t>ARVO</t>
  </si>
  <si>
    <t>hyperlinkit</t>
  </si>
  <si>
    <t xml:space="preserve">Oliko toimenpiteillä nuorisolain (72/2006 §1) arvopohjan toteuttamiseksi konkreettisia seurauksia? </t>
  </si>
  <si>
    <t>valikko</t>
  </si>
  <si>
    <t>luku</t>
  </si>
  <si>
    <t>Piirijärjestöille myönnetyt yleisavustukset yhteensä (€)</t>
  </si>
  <si>
    <t>Nuorten osuus (%)</t>
  </si>
  <si>
    <t>D73</t>
  </si>
  <si>
    <t>D74</t>
  </si>
  <si>
    <t>D75</t>
  </si>
  <si>
    <t>D116</t>
  </si>
  <si>
    <t>D146</t>
  </si>
  <si>
    <t>D147</t>
  </si>
  <si>
    <t>D81</t>
  </si>
  <si>
    <t>D90</t>
  </si>
  <si>
    <t>D95</t>
  </si>
  <si>
    <t>D108</t>
  </si>
  <si>
    <t>D118</t>
  </si>
  <si>
    <t>Avustuksen saajan yhteisölle myöntämät lainat /Vieras pääoma</t>
  </si>
  <si>
    <t>Yhteisön avustuksen saajalle myöntämät lainat / Vaihtuvat vastaavat</t>
  </si>
  <si>
    <t>Koko järjestön työryhmäläisten yms. määrä</t>
  </si>
  <si>
    <t>Koko järjestön edustajien määrä erilaisissa järjestön ulkopuolisissa elimissä</t>
  </si>
  <si>
    <t xml:space="preserve">Koko järjestön työntekijämäärä
Järjestön toiminnan suunnittelun, toteuttamisen ja arvioimisen kannalta keskeiset työntekijät, esim. leirikokkeja, siivoajia tai muita palkattuja henkilöitä, jotka eivät osallistu järjestön päätöksentekoon, ei tarvitse laskea mukaan. </t>
  </si>
  <si>
    <t xml:space="preserve"> =Maksuvalmius %</t>
  </si>
  <si>
    <t>1. Yleisavustuksen määrä (€)</t>
  </si>
  <si>
    <t>2. Yleisavustuksen määrä (€)</t>
  </si>
  <si>
    <t>3. Yleisavustuksen määrä (€)</t>
  </si>
  <si>
    <t>4. Yleisavustuksen määrä (€)</t>
  </si>
  <si>
    <t>5. Yleisavustuksen määrä (€)</t>
  </si>
  <si>
    <t>6. Yleisavustuksen määrä (€)</t>
  </si>
  <si>
    <t>7. Yleisavustuksen määrä (€)</t>
  </si>
  <si>
    <t>8. Yleisavustuksen määrä (€)</t>
  </si>
  <si>
    <t>9. Yleisavustuksen määrä (€)</t>
  </si>
  <si>
    <t>10. Yleisavustuksen määrä (€)</t>
  </si>
  <si>
    <t>11. Yleisavustuksen määrä (€)</t>
  </si>
  <si>
    <t>12. Yleisavustuksen määrä (€)</t>
  </si>
  <si>
    <t>13. Yleisavustuksen määrä (€)</t>
  </si>
  <si>
    <t>14. Yleisavustuksen määrä (€)</t>
  </si>
  <si>
    <t>15. Yleisavustuksen määrä (€)</t>
  </si>
  <si>
    <t>16. Yleisavustuksen määrä (€)</t>
  </si>
  <si>
    <t>17. Yleisavustuksen määrä (€)</t>
  </si>
  <si>
    <t>18. Yleisavustuksen määrä (€)</t>
  </si>
  <si>
    <t>19. Yleisavustuksen määrä (€)</t>
  </si>
  <si>
    <t>20. Yleisavustuksen määrä (€)</t>
  </si>
  <si>
    <t>julkiset avustukset</t>
  </si>
  <si>
    <t>yksityiset avustukset</t>
  </si>
  <si>
    <t>lähiyhteisöt</t>
  </si>
  <si>
    <t>nuorisotyö</t>
  </si>
  <si>
    <t>ulkopuolinen</t>
  </si>
  <si>
    <t>tekstit</t>
  </si>
  <si>
    <t>E11</t>
  </si>
  <si>
    <t>B32</t>
  </si>
  <si>
    <t>E12</t>
  </si>
  <si>
    <t>B33</t>
  </si>
  <si>
    <t>E13</t>
  </si>
  <si>
    <t>B34</t>
  </si>
  <si>
    <t>B35</t>
  </si>
  <si>
    <t>E15</t>
  </si>
  <si>
    <t>B36</t>
  </si>
  <si>
    <t>B37</t>
  </si>
  <si>
    <t>C20</t>
  </si>
  <si>
    <t>E20</t>
  </si>
  <si>
    <t>B38</t>
  </si>
  <si>
    <t>C21</t>
  </si>
  <si>
    <t>E21</t>
  </si>
  <si>
    <t>B39</t>
  </si>
  <si>
    <t>C22</t>
  </si>
  <si>
    <t>E22</t>
  </si>
  <si>
    <t>B40</t>
  </si>
  <si>
    <t>C23</t>
  </si>
  <si>
    <t>E23</t>
  </si>
  <si>
    <t>B41</t>
  </si>
  <si>
    <t>B42</t>
  </si>
  <si>
    <t>B43</t>
  </si>
  <si>
    <t>C26</t>
  </si>
  <si>
    <t>E26</t>
  </si>
  <si>
    <t>B44</t>
  </si>
  <si>
    <t>B45</t>
  </si>
  <si>
    <t>D28</t>
  </si>
  <si>
    <t>E28</t>
  </si>
  <si>
    <t>B46</t>
  </si>
  <si>
    <t>B47</t>
  </si>
  <si>
    <t>B48</t>
  </si>
  <si>
    <t>B49</t>
  </si>
  <si>
    <t>B50</t>
  </si>
  <si>
    <t>E35</t>
  </si>
  <si>
    <t>B51</t>
  </si>
  <si>
    <t>D36</t>
  </si>
  <si>
    <t>E36</t>
  </si>
  <si>
    <t>D37</t>
  </si>
  <si>
    <t>E37</t>
  </si>
  <si>
    <t>D38</t>
  </si>
  <si>
    <t>E38</t>
  </si>
  <si>
    <t>E39</t>
  </si>
  <si>
    <t>E40</t>
  </si>
  <si>
    <t>E41</t>
  </si>
  <si>
    <t>E42</t>
  </si>
  <si>
    <t>E44</t>
  </si>
  <si>
    <t>D45</t>
  </si>
  <si>
    <t>E47</t>
  </si>
  <si>
    <t>D48</t>
  </si>
  <si>
    <t>E48</t>
  </si>
  <si>
    <t>E49</t>
  </si>
  <si>
    <t>E50</t>
  </si>
  <si>
    <t>E51</t>
  </si>
  <si>
    <t>E54</t>
  </si>
  <si>
    <t>D56</t>
  </si>
  <si>
    <t>E56</t>
  </si>
  <si>
    <t>E63</t>
  </si>
  <si>
    <t>E64</t>
  </si>
  <si>
    <t>E65</t>
  </si>
  <si>
    <t>D66</t>
  </si>
  <si>
    <t>D67</t>
  </si>
  <si>
    <t>E67</t>
  </si>
  <si>
    <t>E70</t>
  </si>
  <si>
    <t>E73</t>
  </si>
  <si>
    <t>E75</t>
  </si>
  <si>
    <t>D77</t>
  </si>
  <si>
    <t>E77</t>
  </si>
  <si>
    <t>E82</t>
  </si>
  <si>
    <t>E84</t>
  </si>
  <si>
    <t>E89</t>
  </si>
  <si>
    <t>E90</t>
  </si>
  <si>
    <t>E91</t>
  </si>
  <si>
    <t>E96</t>
  </si>
  <si>
    <t>C97</t>
  </si>
  <si>
    <t>E98</t>
  </si>
  <si>
    <t>D103</t>
  </si>
  <si>
    <t>D115</t>
  </si>
  <si>
    <t>D126</t>
  </si>
  <si>
    <t>Selvitys!C9</t>
  </si>
  <si>
    <t>Selvitys!C10</t>
  </si>
  <si>
    <t>Selvitys!C11</t>
  </si>
  <si>
    <t>Selvitys!C12</t>
  </si>
  <si>
    <t>Selvitys!C13</t>
  </si>
  <si>
    <t>Selvitys!C14</t>
  </si>
  <si>
    <t>Selvitys!C15</t>
  </si>
  <si>
    <t>Selvitys!D9</t>
  </si>
  <si>
    <t>Selvitys!D10</t>
  </si>
  <si>
    <t>Selvitys!D11</t>
  </si>
  <si>
    <t>Selvitys!D12</t>
  </si>
  <si>
    <t>Selvitys!D13</t>
  </si>
  <si>
    <t>Selvitys!D14</t>
  </si>
  <si>
    <t>Selvitys!D15</t>
  </si>
  <si>
    <t>Selvitys!D16</t>
  </si>
  <si>
    <t>Selvitys!D19</t>
  </si>
  <si>
    <t>Selvitys!D20</t>
  </si>
  <si>
    <t>Selvitys!D21</t>
  </si>
  <si>
    <t>Selvitys!D22</t>
  </si>
  <si>
    <t>Selvitys!D23</t>
  </si>
  <si>
    <t>Selvitys!D24</t>
  </si>
  <si>
    <t>Selvitys!D25</t>
  </si>
  <si>
    <t>Selvitys!D26</t>
  </si>
  <si>
    <t>Selvitys!D27</t>
  </si>
  <si>
    <t>Selvitys!D30</t>
  </si>
  <si>
    <t>Selvitys!D31</t>
  </si>
  <si>
    <t>Selvitys!D32</t>
  </si>
  <si>
    <t>Selvitys!D33</t>
  </si>
  <si>
    <t>Selvitys!D34</t>
  </si>
  <si>
    <t>Selvitys!D35</t>
  </si>
  <si>
    <t>Selvitys!D39</t>
  </si>
  <si>
    <t>Selvitys!D40</t>
  </si>
  <si>
    <t>Selvitys!D41</t>
  </si>
  <si>
    <t>Selvitys!D43</t>
  </si>
  <si>
    <t>Selvitys!D44</t>
  </si>
  <si>
    <t>Selvitys!D47</t>
  </si>
  <si>
    <t>Selvitys!D49</t>
  </si>
  <si>
    <t>Selvitys!D64</t>
  </si>
  <si>
    <t>Selvitys!D74</t>
  </si>
  <si>
    <t>Selvitys!D75</t>
  </si>
  <si>
    <t>Selvitys!D87</t>
  </si>
  <si>
    <t>Selvitys!D90</t>
  </si>
  <si>
    <t>Selvitys!D92</t>
  </si>
  <si>
    <t>Selvitys!D95</t>
  </si>
  <si>
    <t>Selvitys!D97</t>
  </si>
  <si>
    <t>Selvitys!D98</t>
  </si>
  <si>
    <t>Selvitys!D106</t>
  </si>
  <si>
    <t>Selvitys!D113</t>
  </si>
  <si>
    <t>Selvitys!D117</t>
  </si>
  <si>
    <t>Selvitys!D145</t>
  </si>
  <si>
    <t>Piirijärjestöt!B8</t>
  </si>
  <si>
    <t>Piirijärjestöt!B9</t>
  </si>
  <si>
    <t>Piirijärjestöt!B11</t>
  </si>
  <si>
    <t>Piirijärjestöt!B12</t>
  </si>
  <si>
    <t>Piirijärjestöt!B13</t>
  </si>
  <si>
    <t>Piirijärjestöt!B16</t>
  </si>
  <si>
    <t>Piirijärjestöt!B17</t>
  </si>
  <si>
    <t>Piirijärjestöt!B18</t>
  </si>
  <si>
    <t>Piirijärjestöt!B19</t>
  </si>
  <si>
    <t>Piirijärjestöt!B21</t>
  </si>
  <si>
    <t>Piirijärjestöt!B22</t>
  </si>
  <si>
    <t>Piirijärjestöt!B23</t>
  </si>
  <si>
    <t>Piirijärjestöt!B26</t>
  </si>
  <si>
    <t>Piirijärjestöt!B27</t>
  </si>
  <si>
    <t>Piirijärjestöt!B28</t>
  </si>
  <si>
    <t>Piirijärjestöt!B29</t>
  </si>
  <si>
    <t>Piirijärjestöt!B31</t>
  </si>
  <si>
    <t>Kaikki kohdat tulee täyttää riippumatta siitä, ovatko tiedot muuttuneet tai eivät.</t>
  </si>
  <si>
    <t>Ilmoita millä maakuntien alueella keskus-/kattojärjestö järjesti toimintaa vuoden aikana</t>
  </si>
  <si>
    <t>Ilmoita paikkakuntien lukumäärä, joilla on järjestetty toimintaa</t>
  </si>
  <si>
    <t>kokonaisluku, muutos 2016</t>
  </si>
  <si>
    <t>Yksi paikkakunta tulee ilmoittaa vain kertaalleen ja ilmoita vain lukuina.</t>
  </si>
  <si>
    <t>Kuvaile, millaisia konkreettisia mahdollisuuksia nuorilla on vaikuttaa koko järjestön päätöksentekoon sekä järjestön nuorisotoimintaan?</t>
  </si>
  <si>
    <t>Jos kyse säätiöstä tai palvelujärjestöstä, jossa päätöksenteko/toiminnan ohjaus ei tapahdu yhdistystoiminnan muodossa (eli hallitus tai vuosikokous päättää linjoista ja toimista, ja missä hallitus vastaa vuoden toiminnan onnistumisesta), tulee yhteisön tällöin vastata kuinka nuoria kuullaan ja osallistetaan toiminnan sisällöissä ja niiden kehittämisessä.</t>
  </si>
  <si>
    <t>Tässä on hyvä erotella erikseen järjestön sisäiset ja ulkoiset tavoitteet.</t>
  </si>
  <si>
    <t xml:space="preserve">Miten tavoitteet saavutettiin? Mitä seuraamis-, mittaamis- ja arvioimistapoja järjestössä hyödynnettiin ja miten tavoitteet saavutettiin näiden perusteella? </t>
  </si>
  <si>
    <t>Kuvaa tavoitteiden toteutumista mahdollisimman konkreettisesti ja havainnollisesti. Käytä jo hakemuksessa ilmoitettuja seuraamis-, mittaamis- ja arviointitapoja.
Erittele seurannan, mittaamisen ja arvioinnin keinovalikoima, miten niiden avulla saatiin tietoa tavoitteiden toteutumisesta.</t>
  </si>
  <si>
    <t xml:space="preserve">Tekikö järjestö jäsenkyselyitä/keräsi palautteita? </t>
  </si>
  <si>
    <t>Jos vastasit kyllä, kuinka palautteet ohjasivat toiminnan kehittämistä?</t>
  </si>
  <si>
    <t>Käyttikö järjestö sähköisiä osallistumisvälineitä?</t>
  </si>
  <si>
    <t>Kuinka sähköisten osallistumisvälineet ohjasivat toimintaa/toiminnan kehittämistä?</t>
  </si>
  <si>
    <t>kyllä/ei</t>
  </si>
  <si>
    <t>Kyllä/ei</t>
  </si>
  <si>
    <t xml:space="preserve">Sähköisellä osallistumisvälineellä tarkoitetaan järjestön sähköisiä työskentelyvälineitä, joita hyödynnetään jäsenten osallistamisessa järjestön toiminnan suunnitteluun ja arviointiin. 
Ulospäin suuntautuvaan viestintään, uusien nuorten tavoittamiseen, verkostoitumiseen ja kommunikointiin hyödynnettävistä verkkopalveluista (esim. sosiaalisen median alustat) tai verkkonuorisotyön välineistä (esim. nuorten verkkoneuvonta-alustat) kysytään kohdassa 8.2. </t>
  </si>
  <si>
    <t xml:space="preserve">Vuoden aikana järjestettyjen tapahtumien määrä (pl. kv-toiminta) </t>
  </si>
  <si>
    <t xml:space="preserve">Vuoden aikana toimintaan osallistuneiden määrä (pl. kv-toiminta) </t>
  </si>
  <si>
    <t xml:space="preserve">Kuvaile konkreettisin esimerkein millä tavalla järjestön saama yleisavustus on käytetty tehokkaasti? Miten on toteutettu toimintaa noudattaen säästäväisyyttä ja kohtuullisuutta? </t>
  </si>
  <si>
    <t xml:space="preserve">10. AJANKOHTAINEN YHTEISKUNNALLINEN MERKITYS - VALITSE VASTATTAVAKSI KYSYMYKSISTÄ TOINEN </t>
  </si>
  <si>
    <t>Tilikohtainen tuloslaskelma</t>
  </si>
  <si>
    <t>Tase-erittelyt</t>
  </si>
  <si>
    <t>Julkisen tuen osuus järjestön kokonaistuotoista ja mahdollinen velvollisuus noudattaa hankintalakia</t>
  </si>
  <si>
    <t xml:space="preserve">Toimintakulut kustannuspaikoittain eriteltyinä: </t>
  </si>
  <si>
    <t>Varsinainen toiminta</t>
  </si>
  <si>
    <t>Kokonaiskulut yhteensä (€)</t>
  </si>
  <si>
    <t>Nuorisotyön osuus %</t>
  </si>
  <si>
    <t>Nuorisotyön ulkopuolisen toiminnan osuus %</t>
  </si>
  <si>
    <t>Nuorisotyön hallintokulujen osuus %</t>
  </si>
  <si>
    <t>Henkilöstökulut</t>
  </si>
  <si>
    <t>Toimitilakulut</t>
  </si>
  <si>
    <t>Toimintakulut</t>
  </si>
  <si>
    <t>Muut kulut</t>
  </si>
  <si>
    <t>Otsikko</t>
  </si>
  <si>
    <t>Kulu</t>
  </si>
  <si>
    <r>
      <t xml:space="preserve">Kustannuspaikan/toiminnon otsikko </t>
    </r>
    <r>
      <rPr>
        <i/>
        <sz val="11"/>
        <color indexed="8"/>
        <rFont val="Calibri"/>
        <family val="2"/>
      </rPr>
      <t>(voit kirjoittaa päälle)</t>
    </r>
  </si>
  <si>
    <t>Toimintakulut kustannuspaikoittain yhteensä</t>
  </si>
  <si>
    <t>D142</t>
  </si>
  <si>
    <t>D158</t>
  </si>
  <si>
    <t>D170</t>
  </si>
  <si>
    <t>D173</t>
  </si>
  <si>
    <t>D181</t>
  </si>
  <si>
    <t>ei pakollinen</t>
  </si>
  <si>
    <t>=JOS(L78=TOSI;1;"")</t>
  </si>
  <si>
    <t>=JOS(L82=TOSI;1;"")</t>
  </si>
  <si>
    <t>=JOS(L85=TOSI;1;"")</t>
  </si>
  <si>
    <t>=JOS(L86=TOSI;1;"")</t>
  </si>
  <si>
    <t>=JOS(L89=TOSI;1;"")</t>
  </si>
  <si>
    <t>=JOS(L99=TOSI;1;"")</t>
  </si>
  <si>
    <t>=JOS(L100=TOSI;1;"")</t>
  </si>
  <si>
    <t>=JOS(H108=0; 1; "")</t>
  </si>
  <si>
    <t>=JOS(H116=0; 1; "")</t>
  </si>
  <si>
    <t>=JOS(H117=0; 1; "")</t>
  </si>
  <si>
    <t>pois 2016</t>
  </si>
  <si>
    <t>uudet 2016</t>
  </si>
  <si>
    <t>D171</t>
  </si>
  <si>
    <t>Yht. %</t>
  </si>
  <si>
    <t xml:space="preserve">Valtakunnallisilla nuorisojärjestöillä ja nuorisotyön palvelujärjestöillä ei tarvitse täyttää kohtaa "Nuorisotyön ulkopuolisen toiminnan osuus". 
Nuorisotyötä tekevät järjestöt erittelevät nuorisotyön ja järjestön muun toiminnan kuluosuudet erikseen prosentteina ilmoitettuna. 
Kaikki järjestöt vastaavat kokonaiskulut yhteensä  ja Nuorisotyön hallintokulujen osuus -kohtiin.
</t>
  </si>
  <si>
    <t>Muut ei-avustuskelpoiset kulut:</t>
  </si>
  <si>
    <t>Tekikö järjestö jäsenkyselyitä/keräsi palautteita? Kyllä/Ei</t>
  </si>
  <si>
    <t>Käyttikö järjestö sähköisiä osallistumisvälineitä? Kyllä/Ei</t>
  </si>
  <si>
    <t>Kirjaamo, PL 29, 00023 Valtioneuvosto tai toimitetaan käyntiosoitteeseen Ritarikatu 2 B (valtioneuvoston kanslian kirjaamo), 00170 Helsinki.</t>
  </si>
  <si>
    <t>TOIMINTAKULUT</t>
  </si>
  <si>
    <t>Pyri kuvailemaan, millaisia vaikutuksia arvojen edistämisellä on ollut. Onko toimintaan tullut selkeitä muutoksia, esim. onko mukaan tullut eri vähemmistöihin kuuluvia nuoria?”
Nuorisolain 1 §:n lähtökohtana olevat arvot ovat: yhteisöllisyys, yhteisvastuu, yhdenvertaisuus ja tasa-arvo, monikulttuurisuus ja kansainvälisyys, terveet elämäntavat sekä ympäristön ja elämän kunnioittaminen.</t>
  </si>
  <si>
    <t>Sisältää kaiken vapaaehtoisille, jäsenistölle ja muille nuorille suunnatun toiminnan (ml. kokoukset).</t>
  </si>
  <si>
    <t>Osallistujamäärät ilmoitetaan ns. käyntikertoina eli saman henkilön voi laskea osallistujaksi useampaan tapahtumaan. 
Sisältää vapaaehtoiset, jäsenistön ja muut nuoret.</t>
  </si>
  <si>
    <t>Oliko järjestöllä käytössä sosiaalisen median kanavia? Jos kyllä, niin mitä ja miten merkityksellisiä ne ovat olleet järjestön toiminnassa? Jos ei, niin miksi ei?</t>
  </si>
  <si>
    <t>Sekä Suomesta ulkomaille suuntautunut että ulkomailta Suomeen suuntautunut toiminta kuten kansainväliset leirit, kokoukset, tutustumismatkat, seminaarit jne.</t>
  </si>
  <si>
    <t>Osanottomaksut ja pääsylipputuotot</t>
  </si>
  <si>
    <t>Järjestöt, jotka saavat OKM:n yleisavustusta yli 30.000 euroa täyttävät lisäksi seuraavat toimintakulutiedot:</t>
  </si>
  <si>
    <t xml:space="preserve">Vakavaraisuus: Ohjearvot 
erinomainen yli 50
hyvä 35-50
tyydyttävä 25-35,
alle 20, niin syytä huolestua. Tähän kiinnitetään lähinnä huomiota, jos luku selvästi alle 20.
</t>
  </si>
  <si>
    <t xml:space="preserve">Maksuvalmius: Ohjearvot 
erinomainen yli 1,5,
hyvä 1-1,5
tyydyttävä 0,5-1. Tähän kiinnitetään lähinnä huomiota, jos luku alle yhden.
</t>
  </si>
  <si>
    <t>Yksityisten avustusten yhteissumma (€)</t>
  </si>
  <si>
    <t>Palautettava määrä:</t>
  </si>
  <si>
    <t xml:space="preserve">Nuorisotyötä tekevät järjestöt erittelevät VAIN nuorisotyön toimintakulut. 
Nuorisotyötä tekevillä järjestöillä tulee päätöskirjeen ohjeistuksen mukaisesti erotella kustannuspaikkakohtaisesti nuorisotyö ja nuorisotyön ulkopuolinen toiminta toisistaan.
</t>
  </si>
  <si>
    <r>
      <t xml:space="preserve">Erittele vastausriveille järjestön eri toimintakohtien kulut, esim. opinto-, koulutus-, leiri-, tiedotus-, aluetyö-,  kansainvälinen tms. , kuten järjestö oman tavan mukaisesti toimintansa eri osa-alueet on jaotellut. Voit nimetä otsikot  ja kulujen nimet itse.
Voit yhdistää kustannuspaikkoja ja kustannuspaikkojen kuluja, jos tila ei muuten riitä, anna kuitenkin kuluja hyvin kuvaavat otsikot ja euromäärien selitykset.  </t>
    </r>
    <r>
      <rPr>
        <b/>
        <i/>
        <sz val="11"/>
        <rFont val="Calibri"/>
        <family val="2"/>
      </rPr>
      <t>Erittele ja selvennä erityisesti Muut kulut -kohdat</t>
    </r>
    <r>
      <rPr>
        <i/>
        <sz val="11"/>
        <rFont val="Calibri"/>
        <family val="2"/>
      </rPr>
      <t xml:space="preserve"> järjestön tuloslaskelmasta. Yleensä virallinen tuloslaskelma on liian epätarkka erottelemaan kuluja keskenään ja tällöin ei saada luotua tarpeeksi tarkkaa kuvaa järjestön toiminnasta. Kulujen tarkempi erittely parantaa arviointiprosessia ja avaa paremmin järjestön toimintaa virkamiehille.
</t>
    </r>
  </si>
  <si>
    <t>Erityisavustus, kuten projekti- ja hankeavustus, palkkatuki tai opintokeskuksilta saadut tuet käytetään avustuksen myöntäjän määrittelemään kohteeseen. Vrt. yleis- tai vuosiavustus, jonka käyttökohdetta ei ole tarkasti rajattu. 
Julkiset yleisavustukset ilmoitetaan erikseen rivillä 91.</t>
  </si>
  <si>
    <t>Varsinaiseksi toiminnaksi merkityt kulut, jotka ovat avustusohjeen (löytyy ministeriön verkkosivuilta) mukaan ei-avustuskelpoisia kuluja. Huomioithan, että jos olet ilmoittanut ei-hyväksyttäviä kuluja jo varainhankinnan tai sijoitus- ja rahoitustoiminnan kohdissa, ei niitä pidä enää ilmoittaa tässä. Ei-hyväksyttävät kulut ilmoitetaan vain kertaalleen.
EI-AVUSTUSKELPOISIA KULUJA OVAT:
- muille yhteisöille, toimintaryhmille tai yksityishenkilöille annetut avustukset, esim. vaaliavustukset yksityishenkilöille, (ks. poikkeukset avustusohjeen s. 6, luku 5)
- välitystoiminnasta aiheutuvat menot 
- varaukset tai laskennalliset erät, jotka eivät perustu jo toteutuneisiin menoihin
- niiden työntekijöiden palkkamenot, jotka hoitavat pääasiallisesti tarvikevälitystä, varainhankintaa tai liiketoimintaa
- arvonlisäverovelvollisesta toiminnasta aiheutuvat kustannukset (jos tuen saaja on hakeutunut arvonlisäverovelvolliseksi liiketoiminnastaan, avustuksen saajan on kirjanpidossaan eriteltävä kustannuspaikoittain ALV-toiminta ja avustuksella katettava toiminta) 
- ulosotto-, viivästysmaksu- ja oikeudenkäyntikulut
- nuorisolain 10 § tarkoitetulle järjestölle myydyistä tavaroista tai palveluista saaduilla tuloilla katetut menot 
- palkkamenot järjestön työnantajana saamia sairausvakuutus- ja tapaturmavakuutuskorvauksia vastaavalta osalta tai muiden vastaavien tukien osalta 
- vuokratuloja vastaava osuus omien toimitilojen vuokramenoista
- vuokramenot, oman toimitilan yhtiövastike ja kurssikeskuksen hoitomenot (palkat, vesi, valaistus, jne.) muun kuin oman käytön osalta (ilmoitettava kurssikeskuksen oman ja vieraan käytön käyttövuorokausien määrä) 
- kurssikeskuksen tai muun toimintakeskuksen käytöstä aiheutuvat kulut (palkat, ruokailu, majoitus) muun kuin oman käytön osalta 
- ns. läpilaskutettavat erät, jotka osin tai kokonaan kuuluvat toisen yhdistyksen kuluihin
- varainhankinnasta aiheutuvat menot, kuitenkin enintään varainhankinnan tuottoja vastaavalta osuudelta (esim. jäsenlehtiin myytävien ilmoitusten tuotot ovat varainhankintaa, joten ilmoitus-myynnin kuluista hyväksyttäviä eivät ole ilmoitustuottoja vastaava osuus) 
- liike- ja sijoitustoiminnasta sekä rahoitustoiminnasta aiheutuvat menot 
-sellaiset irtaimen käyttöomaisuuden hankinnat, jotka aiheutuvat laitoksen perustamisesta, laajentamisesta, uudelleenjärjestämisestä ja perusparantamisesta, ellei avustusta myönnettäessä ole toisin päätetty.</t>
  </si>
  <si>
    <t>lmoita tuloslaskelman mukaisesti varsinaisen toiminnan kulut, mutta huomioi, että esim. varainhankinnan tulot ja kulut ilmoitetaan erikseen vasta alempana. Älä ilmoita lukuja kahteen kertaan.</t>
  </si>
  <si>
    <t>Selvitys!D158</t>
  </si>
  <si>
    <t>Selvitys!D170</t>
  </si>
  <si>
    <t>Selvitys!D173</t>
  </si>
  <si>
    <t>Selvitys!D181</t>
  </si>
  <si>
    <t>Selvitys!D171</t>
  </si>
  <si>
    <t>G11</t>
  </si>
  <si>
    <t>G12</t>
  </si>
  <si>
    <t>G13</t>
  </si>
  <si>
    <t>G15</t>
  </si>
  <si>
    <t>B142</t>
  </si>
  <si>
    <t>B143</t>
  </si>
  <si>
    <t>B144</t>
  </si>
  <si>
    <t>B145</t>
  </si>
  <si>
    <t>B146</t>
  </si>
  <si>
    <t>G28</t>
  </si>
  <si>
    <t>E30</t>
  </si>
  <si>
    <t>G30</t>
  </si>
  <si>
    <t>G35</t>
  </si>
  <si>
    <t>G36</t>
  </si>
  <si>
    <t>G37</t>
  </si>
  <si>
    <t>G38</t>
  </si>
  <si>
    <t>G39</t>
  </si>
  <si>
    <t>G40</t>
  </si>
  <si>
    <t>G41</t>
  </si>
  <si>
    <t>G42</t>
  </si>
  <si>
    <t>G44</t>
  </si>
  <si>
    <t>G47</t>
  </si>
  <si>
    <t>G48</t>
  </si>
  <si>
    <t>G49</t>
  </si>
  <si>
    <t>G50</t>
  </si>
  <si>
    <t>G51</t>
  </si>
  <si>
    <t>D52</t>
  </si>
  <si>
    <t>E52</t>
  </si>
  <si>
    <t>G52</t>
  </si>
  <si>
    <t>E53</t>
  </si>
  <si>
    <t>G53</t>
  </si>
  <si>
    <t>G54</t>
  </si>
  <si>
    <t>G56</t>
  </si>
  <si>
    <t>E58</t>
  </si>
  <si>
    <t>G58</t>
  </si>
  <si>
    <t>G63</t>
  </si>
  <si>
    <t>G64</t>
  </si>
  <si>
    <t>G65</t>
  </si>
  <si>
    <t>G67</t>
  </si>
  <si>
    <t>G70</t>
  </si>
  <si>
    <t>E71</t>
  </si>
  <si>
    <t>G71</t>
  </si>
  <si>
    <t>E72</t>
  </si>
  <si>
    <t>G72</t>
  </si>
  <si>
    <t>G73</t>
  </si>
  <si>
    <t>G75</t>
  </si>
  <si>
    <t>G77</t>
  </si>
  <si>
    <t>E81</t>
  </si>
  <si>
    <t>G81</t>
  </si>
  <si>
    <t>G82</t>
  </si>
  <si>
    <t>G84</t>
  </si>
  <si>
    <t>E88</t>
  </si>
  <si>
    <t>G88</t>
  </si>
  <si>
    <t>G89</t>
  </si>
  <si>
    <t>G90</t>
  </si>
  <si>
    <t>G91</t>
  </si>
  <si>
    <t>E92</t>
  </si>
  <si>
    <t>G92</t>
  </si>
  <si>
    <t>E94</t>
  </si>
  <si>
    <t>G94</t>
  </si>
  <si>
    <t>G96</t>
  </si>
  <si>
    <t>G98</t>
  </si>
  <si>
    <t>E100</t>
  </si>
  <si>
    <t>G100</t>
  </si>
  <si>
    <t>G103</t>
  </si>
  <si>
    <t>G104</t>
  </si>
  <si>
    <t>G105</t>
  </si>
  <si>
    <t>G111</t>
  </si>
  <si>
    <t>D140</t>
  </si>
  <si>
    <t>G112</t>
  </si>
  <si>
    <t>G113</t>
  </si>
  <si>
    <t>D143</t>
  </si>
  <si>
    <t>G114</t>
  </si>
  <si>
    <t>G115</t>
  </si>
  <si>
    <t>G116</t>
  </si>
  <si>
    <t>G117</t>
  </si>
  <si>
    <t>G118</t>
  </si>
  <si>
    <t>G119</t>
  </si>
  <si>
    <t>G122</t>
  </si>
  <si>
    <t>G123</t>
  </si>
  <si>
    <t>G124</t>
  </si>
  <si>
    <t>G125</t>
  </si>
  <si>
    <t>G127</t>
  </si>
  <si>
    <t>G128</t>
  </si>
  <si>
    <t>G129</t>
  </si>
  <si>
    <t>G131</t>
  </si>
  <si>
    <t>G132</t>
  </si>
  <si>
    <t>G133</t>
  </si>
  <si>
    <t>summat</t>
  </si>
  <si>
    <t>negatiiviset luvut *-1</t>
  </si>
  <si>
    <t>uudet kulut %</t>
  </si>
  <si>
    <t>G20</t>
  </si>
  <si>
    <t>G21</t>
  </si>
  <si>
    <t>G22</t>
  </si>
  <si>
    <t>G23</t>
  </si>
  <si>
    <t>G26</t>
  </si>
  <si>
    <t>C136</t>
  </si>
  <si>
    <t>G154</t>
  </si>
  <si>
    <t>poistot</t>
  </si>
  <si>
    <t>B147</t>
  </si>
  <si>
    <t>Toimintakulut!B10</t>
  </si>
  <si>
    <t>Toimintakulut!B11</t>
  </si>
  <si>
    <t>Toimintakulut!B12</t>
  </si>
  <si>
    <t>Toimintakulut!B13</t>
  </si>
  <si>
    <t>Toimintakulut!B14</t>
  </si>
  <si>
    <t>Toimintakulut!B15</t>
  </si>
  <si>
    <t>Toimintakulut!B16</t>
  </si>
  <si>
    <t>Toimintakulut!B17</t>
  </si>
  <si>
    <t>Toimintakulut!B18</t>
  </si>
  <si>
    <t>Toimintakulut!B19</t>
  </si>
  <si>
    <t>Toimintakulut!B20</t>
  </si>
  <si>
    <t>Toimintakulut!B21</t>
  </si>
  <si>
    <t>Toimintakulut!B22</t>
  </si>
  <si>
    <t>Toimintakulut!B23</t>
  </si>
  <si>
    <t>Toimintakulut!B24</t>
  </si>
  <si>
    <t>Toimintakulut!B25</t>
  </si>
  <si>
    <t>Toimintakulut!B26</t>
  </si>
  <si>
    <t>Toimintakulut!B27</t>
  </si>
  <si>
    <t>Toimintakulut!B28</t>
  </si>
  <si>
    <t>Toimintakulut!B29</t>
  </si>
  <si>
    <t>Toimintakulut!B30</t>
  </si>
  <si>
    <t>Toimintakulut!B31</t>
  </si>
  <si>
    <t>Toimintakulut!B32</t>
  </si>
  <si>
    <t>Toimintakulut!B33</t>
  </si>
  <si>
    <t>Toimintakulut!B34</t>
  </si>
  <si>
    <t>Toimintakulut!B35</t>
  </si>
  <si>
    <t>Toimintakulut!B36</t>
  </si>
  <si>
    <t>Toimintakulut!B37</t>
  </si>
  <si>
    <t>Toimintakulut!B38</t>
  </si>
  <si>
    <t>Toimintakulut!B39</t>
  </si>
  <si>
    <t>Toimintakulut!B40</t>
  </si>
  <si>
    <t>Toimintakulut!B41</t>
  </si>
  <si>
    <t>Toimintakulut!B42</t>
  </si>
  <si>
    <t>Toimintakulut!B43</t>
  </si>
  <si>
    <t>Toimintakulut!B44</t>
  </si>
  <si>
    <t>Toimintakulut!B45</t>
  </si>
  <si>
    <t>Toimintakulut!B46</t>
  </si>
  <si>
    <t>Toimintakulut!B47</t>
  </si>
  <si>
    <t>Toimintakulut!B48</t>
  </si>
  <si>
    <t>Toimintakulut!B49</t>
  </si>
  <si>
    <t>Toimintakulut!B50</t>
  </si>
  <si>
    <t>Toimintakulut!B51</t>
  </si>
  <si>
    <t>Toimintakulut!B52</t>
  </si>
  <si>
    <t>Toimintakulut!B53</t>
  </si>
  <si>
    <t>Toimintakulut!B54</t>
  </si>
  <si>
    <t>Toimintakulut!B55</t>
  </si>
  <si>
    <t>Toimintakulut!B56</t>
  </si>
  <si>
    <t>Toimintakulut!B57</t>
  </si>
  <si>
    <t>Toimintakulut!B58</t>
  </si>
  <si>
    <t>Toimintakulut!B59</t>
  </si>
  <si>
    <t>Toimintakulut!B60</t>
  </si>
  <si>
    <t>Toimintakulut!B61</t>
  </si>
  <si>
    <t>Toimintakulut!B62</t>
  </si>
  <si>
    <t>Toimintakulut!B63</t>
  </si>
  <si>
    <t>Toimintakulut!B64</t>
  </si>
  <si>
    <t>Toimintakulut!B65</t>
  </si>
  <si>
    <t>Toimintakulut!B66</t>
  </si>
  <si>
    <t>Toimintakulut!B67</t>
  </si>
  <si>
    <t>Toimintakulut!B68</t>
  </si>
  <si>
    <t>Toimintakulut!B69</t>
  </si>
  <si>
    <t>Toimintakulut!B70</t>
  </si>
  <si>
    <t>Toimintakulut!B71</t>
  </si>
  <si>
    <t>Toimintakulut!B72</t>
  </si>
  <si>
    <t>Toimintakulut!B73</t>
  </si>
  <si>
    <t>Toimintakulut!B74</t>
  </si>
  <si>
    <t>Toimintakulut!B75</t>
  </si>
  <si>
    <t>Toimintakulut!B76</t>
  </si>
  <si>
    <t>Toimintakulut!B77</t>
  </si>
  <si>
    <t>Toimintakulut!B78</t>
  </si>
  <si>
    <t>Toimintakulut!B79</t>
  </si>
  <si>
    <t>Toimintakulut!B80</t>
  </si>
  <si>
    <t>Toimintakulut!B81</t>
  </si>
  <si>
    <t>Toimintakulut!B82</t>
  </si>
  <si>
    <t>Toimintakulut!B83</t>
  </si>
  <si>
    <t>Toimintakulut!B84</t>
  </si>
  <si>
    <t>Toimintakulut!B85</t>
  </si>
  <si>
    <t>Toimintakulut!B86</t>
  </si>
  <si>
    <t>Toimintakulut!B87</t>
  </si>
  <si>
    <t>Toimintakulut!B88</t>
  </si>
  <si>
    <t>Toimintakulut!B89</t>
  </si>
  <si>
    <t>Toimintakulut!B90</t>
  </si>
  <si>
    <t>Toimintakulut!B91</t>
  </si>
  <si>
    <t>Toimintakulut!B92</t>
  </si>
  <si>
    <t>Toimintakulut!B93</t>
  </si>
  <si>
    <t>Toimintakulut!B94</t>
  </si>
  <si>
    <t>Toimintakulut!B95</t>
  </si>
  <si>
    <t>Toimintakulut!B96</t>
  </si>
  <si>
    <t>Toimintakulut!B97</t>
  </si>
  <si>
    <t>Toimintakulut!B98</t>
  </si>
  <si>
    <t>Toimintakulut!B99</t>
  </si>
  <si>
    <t>Toimintakulut!B100</t>
  </si>
  <si>
    <t>Toimintakulut!B101</t>
  </si>
  <si>
    <t>Toimintakulut!B102</t>
  </si>
  <si>
    <t>Toimintakulut!B103</t>
  </si>
  <si>
    <t>Toimintakulut!B104</t>
  </si>
  <si>
    <t>Toimintakulut!B105</t>
  </si>
  <si>
    <t>Toimintakulut!B106</t>
  </si>
  <si>
    <t>Toimintakulut!B107</t>
  </si>
  <si>
    <t>Toimintakulut!B108</t>
  </si>
  <si>
    <t>Toimintakulut!B109</t>
  </si>
  <si>
    <t>Toimintakulut!B110</t>
  </si>
  <si>
    <t>Toimintakulut!B111</t>
  </si>
  <si>
    <t>Toimintakulut!B112</t>
  </si>
  <si>
    <t>Toimintakulut!B113</t>
  </si>
  <si>
    <t>Toimintakulut!B114</t>
  </si>
  <si>
    <t>Toimintakulut!B115</t>
  </si>
  <si>
    <t>Toimintakulut!B116</t>
  </si>
  <si>
    <t>Toimintakulut!B117</t>
  </si>
  <si>
    <t>Toimintakulut!B118</t>
  </si>
  <si>
    <t>Toimintakulut!B119</t>
  </si>
  <si>
    <t>Toimintakulut!B120</t>
  </si>
  <si>
    <t>Toimintakulut!B121</t>
  </si>
  <si>
    <t>Toimintakulut!B122</t>
  </si>
  <si>
    <t>Toimintakulut!B123</t>
  </si>
  <si>
    <t>Toimintakulut!B124</t>
  </si>
  <si>
    <t>Toimintakulut!B125</t>
  </si>
  <si>
    <t>Toimintakulut!B126</t>
  </si>
  <si>
    <t>Toimintakulut!B127</t>
  </si>
  <si>
    <t>Toimintakulut!B128</t>
  </si>
  <si>
    <t>Toimintakulut!B129</t>
  </si>
  <si>
    <t>Toimintakulut!B130</t>
  </si>
  <si>
    <t>Toimintakulut!B131</t>
  </si>
  <si>
    <t>Toimintakulut!B132</t>
  </si>
  <si>
    <t>Toimintakulut!B133</t>
  </si>
  <si>
    <t>Toimintakulut!B134</t>
  </si>
  <si>
    <t>Toimintakulut!B135</t>
  </si>
  <si>
    <t>Toimintakulut!B136</t>
  </si>
  <si>
    <t>Toimintakulut!B137</t>
  </si>
  <si>
    <t>Toimintakulut!B138</t>
  </si>
  <si>
    <t>Toimintakulut!B139</t>
  </si>
  <si>
    <t>Toimintakulut!B140</t>
  </si>
  <si>
    <t>Toimintakulut!B141</t>
  </si>
  <si>
    <t>Toimintakulut!B142</t>
  </si>
  <si>
    <t>Toimintakulut!B143</t>
  </si>
  <si>
    <t>Toimintakulut!B144</t>
  </si>
  <si>
    <t>Toimintakulut!B145</t>
  </si>
  <si>
    <t>Toimintakulut!B146</t>
  </si>
  <si>
    <t>Toimintakulut!B147</t>
  </si>
  <si>
    <t>Toimintakulut!B148</t>
  </si>
  <si>
    <t>Toimintakulut!B149</t>
  </si>
  <si>
    <t>Toimintakulut!B150</t>
  </si>
  <si>
    <t>Toimintakulut!B151</t>
  </si>
  <si>
    <t>Toimintakulut!B152</t>
  </si>
  <si>
    <t>Toimintakulut!B153</t>
  </si>
  <si>
    <t>Toimintakulut!B154</t>
  </si>
  <si>
    <t>Toimintakulut!B155</t>
  </si>
  <si>
    <t>Toimintakulut!B156</t>
  </si>
  <si>
    <t>Toimintakulut!B157</t>
  </si>
  <si>
    <t>Toimintakulut!B158</t>
  </si>
  <si>
    <t>Toimintakulut!B159</t>
  </si>
  <si>
    <t>Toimintakulut!B160</t>
  </si>
  <si>
    <t>Toimintakulut!B161</t>
  </si>
  <si>
    <t>Toimintakulut!B162</t>
  </si>
  <si>
    <t>Toimintakulut!B163</t>
  </si>
  <si>
    <t>Toimintakulut!B164</t>
  </si>
  <si>
    <t>Toimintakulut!B165</t>
  </si>
  <si>
    <t>Toimintakulut!B166</t>
  </si>
  <si>
    <t>Toimintakulut!B167</t>
  </si>
  <si>
    <t>Toimintakulut!B168</t>
  </si>
  <si>
    <t>Toimintakulut!B169</t>
  </si>
  <si>
    <t>Toimintakulut!B170</t>
  </si>
  <si>
    <t>Toimintakulut!B171</t>
  </si>
  <si>
    <t>Toimintakulut!B172</t>
  </si>
  <si>
    <t>Toimintakulut!B173</t>
  </si>
  <si>
    <t>Toimintakulut!B174</t>
  </si>
  <si>
    <t>Toimintakulut!B175</t>
  </si>
  <si>
    <t>Toimintakulut!B176</t>
  </si>
  <si>
    <t>Toimintakulut!B177</t>
  </si>
  <si>
    <t>Toimintakulut!B178</t>
  </si>
  <si>
    <t>Toimintakulut!B179</t>
  </si>
  <si>
    <t>Toimintakulut!B180</t>
  </si>
  <si>
    <t>Toimintakulut!B181</t>
  </si>
  <si>
    <t>Toimintakulut!B182</t>
  </si>
  <si>
    <t>Toimintakulut!B183</t>
  </si>
  <si>
    <t>Toimintakulut!B184</t>
  </si>
  <si>
    <t>Toimintakulut!B185</t>
  </si>
  <si>
    <t>Toimintakulut!B186</t>
  </si>
  <si>
    <t>Toimintakulut!B187</t>
  </si>
  <si>
    <t>Toimintakulut!B188</t>
  </si>
  <si>
    <t>Toimintakulut!B189</t>
  </si>
  <si>
    <t>Toimintakulut!B190</t>
  </si>
  <si>
    <t>Toimintakulut!B191</t>
  </si>
  <si>
    <t>Toimintakulut!B192</t>
  </si>
  <si>
    <t>Toimintakulut!B193</t>
  </si>
  <si>
    <t>Toimintakulut!B194</t>
  </si>
  <si>
    <t>Toimintakulut!B195</t>
  </si>
  <si>
    <t>Toimintakulut!B196</t>
  </si>
  <si>
    <t>Toimintakulut!B197</t>
  </si>
  <si>
    <t>Toimintakulut!B198</t>
  </si>
  <si>
    <t>Toimintakulut!B199</t>
  </si>
  <si>
    <t>Toimintakulut!B200</t>
  </si>
  <si>
    <t>Toimintakulut!B201</t>
  </si>
  <si>
    <t>Toimintakulut!B202</t>
  </si>
  <si>
    <t>Toimintakulut!B203</t>
  </si>
  <si>
    <t>Toimintakulut!B204</t>
  </si>
  <si>
    <t>Toimintakulut!B205</t>
  </si>
  <si>
    <t>Toimintakulut!B206</t>
  </si>
  <si>
    <t>Toimintakulut!B207</t>
  </si>
  <si>
    <t>Toimintakulut!B208</t>
  </si>
  <si>
    <t>Toimintakulut!B209</t>
  </si>
  <si>
    <t>Toimintakulut!B210</t>
  </si>
  <si>
    <t>Toimintakulut!B211</t>
  </si>
  <si>
    <t>Toimintakulut!B212</t>
  </si>
  <si>
    <t>Toimintakulut!B213</t>
  </si>
  <si>
    <t>Toimintakulut!B214</t>
  </si>
  <si>
    <t>Toimintakulut!B215</t>
  </si>
  <si>
    <t>Toimintakulut!B216</t>
  </si>
  <si>
    <t>Toimintakulut!B217</t>
  </si>
  <si>
    <t>Toimintakulut!B218</t>
  </si>
  <si>
    <t>Toimintakulut!B219</t>
  </si>
  <si>
    <t>Toimintakulut!B220</t>
  </si>
  <si>
    <t>Toimintakulut!B221</t>
  </si>
  <si>
    <t>Toimintakulut!B222</t>
  </si>
  <si>
    <t>Toimintakulut!B223</t>
  </si>
  <si>
    <t>Toimintakulut!B224</t>
  </si>
  <si>
    <t>Toimintakulut!B225</t>
  </si>
  <si>
    <t>Toimintakulut!B226</t>
  </si>
  <si>
    <t>Toimintakulut!B227</t>
  </si>
  <si>
    <t>Toimintakulut!B228</t>
  </si>
  <si>
    <t>Toimintakulut!B229</t>
  </si>
  <si>
    <t>Toimintakulut!B230</t>
  </si>
  <si>
    <t>Toimintakulut!B231</t>
  </si>
  <si>
    <t>Toimintakulut!B232</t>
  </si>
  <si>
    <t>Toimintakulut!B233</t>
  </si>
  <si>
    <t>Toimintakulut!B234</t>
  </si>
  <si>
    <t>Toimintakulut!B235</t>
  </si>
  <si>
    <t>Toimintakulut!B236</t>
  </si>
  <si>
    <t>Toimintakulut!B237</t>
  </si>
  <si>
    <t>Toimintakulut!B238</t>
  </si>
  <si>
    <t>Toimintakulut!B239</t>
  </si>
  <si>
    <t>Toimintakulut!B240</t>
  </si>
  <si>
    <t>Toimintakulut!B241</t>
  </si>
  <si>
    <t>Toimintakulut!B242</t>
  </si>
  <si>
    <t>Toimintakulut!B243</t>
  </si>
  <si>
    <t>Toimintakulut!B244</t>
  </si>
  <si>
    <t>Toimintakulut!B245</t>
  </si>
  <si>
    <t>Toimintakulut!B246</t>
  </si>
  <si>
    <t>Toimintakulut!B247</t>
  </si>
  <si>
    <t>Toimintakulut!B248</t>
  </si>
  <si>
    <t>Toimintakulut!B249</t>
  </si>
  <si>
    <t>Toimintakulut!C9</t>
  </si>
  <si>
    <t>Toimintakulut!C10</t>
  </si>
  <si>
    <t>Toimintakulut!C11</t>
  </si>
  <si>
    <t>Toimintakulut!C12</t>
  </si>
  <si>
    <t>Toimintakulut!C13</t>
  </si>
  <si>
    <t>Toimintakulut!C14</t>
  </si>
  <si>
    <t>Toimintakulut!C15</t>
  </si>
  <si>
    <t>Toimintakulut!C16</t>
  </si>
  <si>
    <t>Toimintakulut!C17</t>
  </si>
  <si>
    <t>Toimintakulut!C18</t>
  </si>
  <si>
    <t>Toimintakulut!C19</t>
  </si>
  <si>
    <t>Toimintakulut!C20</t>
  </si>
  <si>
    <t>Toimintakulut!C21</t>
  </si>
  <si>
    <t>Toimintakulut!C22</t>
  </si>
  <si>
    <t>Toimintakulut!C23</t>
  </si>
  <si>
    <t>Toimintakulut!C24</t>
  </si>
  <si>
    <t>Toimintakulut!C25</t>
  </si>
  <si>
    <t>Toimintakulut!C26</t>
  </si>
  <si>
    <t>Toimintakulut!C27</t>
  </si>
  <si>
    <t>Toimintakulut!C28</t>
  </si>
  <si>
    <t>Toimintakulut!C29</t>
  </si>
  <si>
    <t>Toimintakulut!C30</t>
  </si>
  <si>
    <t>Toimintakulut!C31</t>
  </si>
  <si>
    <t>Toimintakulut!C32</t>
  </si>
  <si>
    <t>Toimintakulut!C33</t>
  </si>
  <si>
    <t>Toimintakulut!C34</t>
  </si>
  <si>
    <t>Toimintakulut!C35</t>
  </si>
  <si>
    <t>Toimintakulut!C36</t>
  </si>
  <si>
    <t>Toimintakulut!C37</t>
  </si>
  <si>
    <t>Toimintakulut!C38</t>
  </si>
  <si>
    <t>Toimintakulut!C39</t>
  </si>
  <si>
    <t>Toimintakulut!C40</t>
  </si>
  <si>
    <t>Toimintakulut!C41</t>
  </si>
  <si>
    <t>Toimintakulut!C42</t>
  </si>
  <si>
    <t>Toimintakulut!C43</t>
  </si>
  <si>
    <t>Toimintakulut!C44</t>
  </si>
  <si>
    <t>Toimintakulut!C45</t>
  </si>
  <si>
    <t>Toimintakulut!C46</t>
  </si>
  <si>
    <t>Toimintakulut!C47</t>
  </si>
  <si>
    <t>Toimintakulut!C48</t>
  </si>
  <si>
    <t>Toimintakulut!C49</t>
  </si>
  <si>
    <t>Toimintakulut!C50</t>
  </si>
  <si>
    <t>Toimintakulut!C51</t>
  </si>
  <si>
    <t>Toimintakulut!C52</t>
  </si>
  <si>
    <t>Toimintakulut!C53</t>
  </si>
  <si>
    <t>Toimintakulut!C54</t>
  </si>
  <si>
    <t>Toimintakulut!C55</t>
  </si>
  <si>
    <t>Toimintakulut!C56</t>
  </si>
  <si>
    <t>Toimintakulut!C57</t>
  </si>
  <si>
    <t>Toimintakulut!C58</t>
  </si>
  <si>
    <t>Toimintakulut!C59</t>
  </si>
  <si>
    <t>Toimintakulut!C60</t>
  </si>
  <si>
    <t>Toimintakulut!C61</t>
  </si>
  <si>
    <t>Toimintakulut!C62</t>
  </si>
  <si>
    <t>Toimintakulut!C63</t>
  </si>
  <si>
    <t>Toimintakulut!C64</t>
  </si>
  <si>
    <t>Toimintakulut!C65</t>
  </si>
  <si>
    <t>Toimintakulut!C66</t>
  </si>
  <si>
    <t>Toimintakulut!C67</t>
  </si>
  <si>
    <t>Toimintakulut!C68</t>
  </si>
  <si>
    <t>Toimintakulut!C69</t>
  </si>
  <si>
    <t>Toimintakulut!C70</t>
  </si>
  <si>
    <t>Toimintakulut!C71</t>
  </si>
  <si>
    <t>Toimintakulut!C72</t>
  </si>
  <si>
    <t>Toimintakulut!C73</t>
  </si>
  <si>
    <t>Toimintakulut!C74</t>
  </si>
  <si>
    <t>Toimintakulut!C75</t>
  </si>
  <si>
    <t>Toimintakulut!C76</t>
  </si>
  <si>
    <t>Toimintakulut!C77</t>
  </si>
  <si>
    <t>Toimintakulut!C78</t>
  </si>
  <si>
    <t>Toimintakulut!C79</t>
  </si>
  <si>
    <t>Toimintakulut!C80</t>
  </si>
  <si>
    <t>Toimintakulut!C81</t>
  </si>
  <si>
    <t>Toimintakulut!C82</t>
  </si>
  <si>
    <t>Toimintakulut!C83</t>
  </si>
  <si>
    <t>Toimintakulut!C84</t>
  </si>
  <si>
    <t>Toimintakulut!C85</t>
  </si>
  <si>
    <t>Toimintakulut!C86</t>
  </si>
  <si>
    <t>Toimintakulut!C87</t>
  </si>
  <si>
    <t>Toimintakulut!C88</t>
  </si>
  <si>
    <t>Toimintakulut!C89</t>
  </si>
  <si>
    <t>Toimintakulut!C90</t>
  </si>
  <si>
    <t>Toimintakulut!C91</t>
  </si>
  <si>
    <t>Toimintakulut!C92</t>
  </si>
  <si>
    <t>Toimintakulut!C93</t>
  </si>
  <si>
    <t>Toimintakulut!C94</t>
  </si>
  <si>
    <t>Toimintakulut!C95</t>
  </si>
  <si>
    <t>Toimintakulut!C96</t>
  </si>
  <si>
    <t>Toimintakulut!C97</t>
  </si>
  <si>
    <t>Toimintakulut!C98</t>
  </si>
  <si>
    <t>Toimintakulut!C99</t>
  </si>
  <si>
    <t>Toimintakulut!C100</t>
  </si>
  <si>
    <t>Toimintakulut!C101</t>
  </si>
  <si>
    <t>Toimintakulut!C102</t>
  </si>
  <si>
    <t>Toimintakulut!C103</t>
  </si>
  <si>
    <t>Toimintakulut!C104</t>
  </si>
  <si>
    <t>Toimintakulut!C105</t>
  </si>
  <si>
    <t>Toimintakulut!C106</t>
  </si>
  <si>
    <t>Toimintakulut!C107</t>
  </si>
  <si>
    <t>Toimintakulut!C108</t>
  </si>
  <si>
    <t>Toimintakulut!C109</t>
  </si>
  <si>
    <t>Toimintakulut!C110</t>
  </si>
  <si>
    <t>Toimintakulut!C111</t>
  </si>
  <si>
    <t>Toimintakulut!C112</t>
  </si>
  <si>
    <t>Toimintakulut!C113</t>
  </si>
  <si>
    <t>Toimintakulut!C114</t>
  </si>
  <si>
    <t>Toimintakulut!C115</t>
  </si>
  <si>
    <t>Toimintakulut!C116</t>
  </si>
  <si>
    <t>Toimintakulut!C117</t>
  </si>
  <si>
    <t>Toimintakulut!C118</t>
  </si>
  <si>
    <t>Toimintakulut!C119</t>
  </si>
  <si>
    <t>Toimintakulut!C120</t>
  </si>
  <si>
    <t>Toimintakulut!C121</t>
  </si>
  <si>
    <t>Toimintakulut!C122</t>
  </si>
  <si>
    <t>Toimintakulut!C123</t>
  </si>
  <si>
    <t>Toimintakulut!C124</t>
  </si>
  <si>
    <t>Toimintakulut!C125</t>
  </si>
  <si>
    <t>Toimintakulut!C126</t>
  </si>
  <si>
    <t>Toimintakulut!C127</t>
  </si>
  <si>
    <t>Toimintakulut!C128</t>
  </si>
  <si>
    <t>Toimintakulut!C129</t>
  </si>
  <si>
    <t>Toimintakulut!C130</t>
  </si>
  <si>
    <t>Toimintakulut!C131</t>
  </si>
  <si>
    <t>Toimintakulut!C132</t>
  </si>
  <si>
    <t>Toimintakulut!C133</t>
  </si>
  <si>
    <t>Toimintakulut!C134</t>
  </si>
  <si>
    <t>Toimintakulut!C135</t>
  </si>
  <si>
    <t>Toimintakulut!C136</t>
  </si>
  <si>
    <t>Toimintakulut!C137</t>
  </si>
  <si>
    <t>Toimintakulut!C138</t>
  </si>
  <si>
    <t>Toimintakulut!C139</t>
  </si>
  <si>
    <t>Toimintakulut!C140</t>
  </si>
  <si>
    <t>Toimintakulut!C141</t>
  </si>
  <si>
    <t>Toimintakulut!C142</t>
  </si>
  <si>
    <t>Toimintakulut!C143</t>
  </si>
  <si>
    <t>Toimintakulut!C144</t>
  </si>
  <si>
    <t>Toimintakulut!C145</t>
  </si>
  <si>
    <t>Toimintakulut!C146</t>
  </si>
  <si>
    <t>Toimintakulut!C147</t>
  </si>
  <si>
    <t>Toimintakulut!C148</t>
  </si>
  <si>
    <t>Toimintakulut!C149</t>
  </si>
  <si>
    <t>Toimintakulut!C150</t>
  </si>
  <si>
    <t>Toimintakulut!C151</t>
  </si>
  <si>
    <t>Toimintakulut!C152</t>
  </si>
  <si>
    <t>Toimintakulut!C153</t>
  </si>
  <si>
    <t>Toimintakulut!C154</t>
  </si>
  <si>
    <t>Toimintakulut!C155</t>
  </si>
  <si>
    <t>Toimintakulut!C156</t>
  </si>
  <si>
    <t>Toimintakulut!C157</t>
  </si>
  <si>
    <t>Toimintakulut!C158</t>
  </si>
  <si>
    <t>Toimintakulut!C159</t>
  </si>
  <si>
    <t>Toimintakulut!C160</t>
  </si>
  <si>
    <t>Toimintakulut!C161</t>
  </si>
  <si>
    <t>Toimintakulut!C162</t>
  </si>
  <si>
    <t>Toimintakulut!C163</t>
  </si>
  <si>
    <t>Toimintakulut!C164</t>
  </si>
  <si>
    <t>Toimintakulut!C165</t>
  </si>
  <si>
    <t>Toimintakulut!C166</t>
  </si>
  <si>
    <t>Toimintakulut!C167</t>
  </si>
  <si>
    <t>Toimintakulut!C168</t>
  </si>
  <si>
    <t>Toimintakulut!C169</t>
  </si>
  <si>
    <t>Toimintakulut!C170</t>
  </si>
  <si>
    <t>Toimintakulut!C171</t>
  </si>
  <si>
    <t>Toimintakulut!C172</t>
  </si>
  <si>
    <t>Toimintakulut!C173</t>
  </si>
  <si>
    <t>Toimintakulut!C174</t>
  </si>
  <si>
    <t>Toimintakulut!C175</t>
  </si>
  <si>
    <t>Toimintakulut!C176</t>
  </si>
  <si>
    <t>Toimintakulut!C177</t>
  </si>
  <si>
    <t>Toimintakulut!C178</t>
  </si>
  <si>
    <t>Toimintakulut!C179</t>
  </si>
  <si>
    <t>Toimintakulut!C180</t>
  </si>
  <si>
    <t>Toimintakulut!C181</t>
  </si>
  <si>
    <t>Toimintakulut!C182</t>
  </si>
  <si>
    <t>Toimintakulut!C183</t>
  </si>
  <si>
    <t>Toimintakulut!C184</t>
  </si>
  <si>
    <t>Toimintakulut!C185</t>
  </si>
  <si>
    <t>Toimintakulut!C186</t>
  </si>
  <si>
    <t>Toimintakulut!C187</t>
  </si>
  <si>
    <t>Toimintakulut!C188</t>
  </si>
  <si>
    <t>Toimintakulut!C189</t>
  </si>
  <si>
    <t>Toimintakulut!C190</t>
  </si>
  <si>
    <t>Toimintakulut!C191</t>
  </si>
  <si>
    <t>Toimintakulut!C192</t>
  </si>
  <si>
    <t>Toimintakulut!C193</t>
  </si>
  <si>
    <t>Toimintakulut!C194</t>
  </si>
  <si>
    <t>Toimintakulut!C195</t>
  </si>
  <si>
    <t>Toimintakulut!C196</t>
  </si>
  <si>
    <t>Toimintakulut!C197</t>
  </si>
  <si>
    <t>Toimintakulut!C198</t>
  </si>
  <si>
    <t>Toimintakulut!C199</t>
  </si>
  <si>
    <t>Toimintakulut!C200</t>
  </si>
  <si>
    <t>Toimintakulut!C201</t>
  </si>
  <si>
    <t>Toimintakulut!C202</t>
  </si>
  <si>
    <t>Toimintakulut!C203</t>
  </si>
  <si>
    <t>Toimintakulut!C204</t>
  </si>
  <si>
    <t>Toimintakulut!C205</t>
  </si>
  <si>
    <t>Toimintakulut!C206</t>
  </si>
  <si>
    <t>Toimintakulut!C207</t>
  </si>
  <si>
    <t>Toimintakulut!C208</t>
  </si>
  <si>
    <t>Toimintakulut!C209</t>
  </si>
  <si>
    <t>Toimintakulut!C210</t>
  </si>
  <si>
    <t>Toimintakulut!C211</t>
  </si>
  <si>
    <t>Toimintakulut!C212</t>
  </si>
  <si>
    <t>Toimintakulut!C213</t>
  </si>
  <si>
    <t>Toimintakulut!C214</t>
  </si>
  <si>
    <t>Toimintakulut!C215</t>
  </si>
  <si>
    <t>Toimintakulut!C216</t>
  </si>
  <si>
    <t>Toimintakulut!C217</t>
  </si>
  <si>
    <t>Toimintakulut!C218</t>
  </si>
  <si>
    <t>Toimintakulut!C219</t>
  </si>
  <si>
    <t>Toimintakulut!C220</t>
  </si>
  <si>
    <t>Toimintakulut!C221</t>
  </si>
  <si>
    <t>Toimintakulut!C222</t>
  </si>
  <si>
    <t>Toimintakulut!C223</t>
  </si>
  <si>
    <t>Toimintakulut!C224</t>
  </si>
  <si>
    <t>Toimintakulut!C225</t>
  </si>
  <si>
    <t>Toimintakulut!C226</t>
  </si>
  <si>
    <t>Toimintakulut!C227</t>
  </si>
  <si>
    <t>Toimintakulut!C228</t>
  </si>
  <si>
    <t>Toimintakulut!C229</t>
  </si>
  <si>
    <t>Toimintakulut!C230</t>
  </si>
  <si>
    <t>Toimintakulut!C231</t>
  </si>
  <si>
    <t>Toimintakulut!C232</t>
  </si>
  <si>
    <t>Toimintakulut!C233</t>
  </si>
  <si>
    <t>Toimintakulut!C234</t>
  </si>
  <si>
    <t>Toimintakulut!C235</t>
  </si>
  <si>
    <t>Toimintakulut!C236</t>
  </si>
  <si>
    <t>Toimintakulut!C237</t>
  </si>
  <si>
    <t>Toimintakulut!C238</t>
  </si>
  <si>
    <t>Toimintakulut!C239</t>
  </si>
  <si>
    <t>Toimintakulut!C240</t>
  </si>
  <si>
    <t>Toimintakulut!C241</t>
  </si>
  <si>
    <t>Toimintakulut!C242</t>
  </si>
  <si>
    <t>Toimintakulut!C243</t>
  </si>
  <si>
    <t>Toimintakulut!C244</t>
  </si>
  <si>
    <t>Toimintakulut!C245</t>
  </si>
  <si>
    <t>Toimintakulut!C246</t>
  </si>
  <si>
    <t>Toimintakulut!C247</t>
  </si>
  <si>
    <t>Toimintakulut!C248</t>
  </si>
  <si>
    <t>Toimintakulut!C249</t>
  </si>
  <si>
    <t>Tuloslaskelma, tase ja liitetiedostot</t>
  </si>
  <si>
    <t xml:space="preserve">Huom! Jos olet ilmoittanut D28-solussa (nuorisotyön kulut yhteensä) poistot, niin vähennä ne tässä. Poistot eivät ole hyväksyttäviä kuluja. </t>
  </si>
  <si>
    <t>uudet 2017</t>
  </si>
  <si>
    <t xml:space="preserve">työryhmäläiset, valiokuntalaiset, tiimiläiset, järjestön nimeämät edustajat tms. </t>
  </si>
  <si>
    <t>pois 2017</t>
  </si>
  <si>
    <t>Valtion yleisavustus nuorisotyöhön (OKM)</t>
  </si>
  <si>
    <t xml:space="preserve">pois 2017 </t>
  </si>
  <si>
    <t>Millaista kansainvälistä toimintaa järjestö teki toimintavuonna, ja miksi?</t>
  </si>
  <si>
    <t>Minkä tahojen kanssa järjestö teki yhteistyötä toimintavuoden aikana? Huomioi myös kansainväliset yhteistyötahot.</t>
  </si>
  <si>
    <t>D127</t>
  </si>
  <si>
    <t>D128</t>
  </si>
  <si>
    <t>D137</t>
  </si>
  <si>
    <t>D139</t>
  </si>
  <si>
    <t>D160</t>
  </si>
  <si>
    <t>D161</t>
  </si>
  <si>
    <t>D162</t>
  </si>
  <si>
    <t>D169</t>
  </si>
  <si>
    <t>D184</t>
  </si>
  <si>
    <t>D188</t>
  </si>
  <si>
    <t>D55</t>
  </si>
  <si>
    <t>Selvitys!D63</t>
  </si>
  <si>
    <t>Selvitys!D66</t>
  </si>
  <si>
    <t>Selvitys!D76</t>
  </si>
  <si>
    <t>Selvitys!D77</t>
  </si>
  <si>
    <t>Selvitys!D84</t>
  </si>
  <si>
    <t>Selvitys!D96</t>
  </si>
  <si>
    <t>Selvitys!D108</t>
  </si>
  <si>
    <t>Selvitys!D116</t>
  </si>
  <si>
    <t>Selvitys!D118</t>
  </si>
  <si>
    <t>Selvitys!D126</t>
  </si>
  <si>
    <t>Selvitys!D127</t>
  </si>
  <si>
    <t>Selvitys!D128</t>
  </si>
  <si>
    <t>Selvitys!D137</t>
  </si>
  <si>
    <t>Selvitys!D139</t>
  </si>
  <si>
    <t>Selvitys!D160</t>
  </si>
  <si>
    <t>Selvitys!D161</t>
  </si>
  <si>
    <t>Selvitys!D162</t>
  </si>
  <si>
    <t>Selvitys!D169</t>
  </si>
  <si>
    <t>Selvitys!D184</t>
  </si>
  <si>
    <t>Selvitys!D188</t>
  </si>
  <si>
    <t>Selvitys!D55</t>
  </si>
  <si>
    <t>Selvitys!D56</t>
  </si>
  <si>
    <t>Selvitys!C62</t>
  </si>
  <si>
    <t>Selvitys!C63</t>
  </si>
  <si>
    <t>Selvitys!C97</t>
  </si>
  <si>
    <t>Selvitys!B62</t>
  </si>
  <si>
    <t>Selvitys!B63</t>
  </si>
  <si>
    <t>Selvitys!B97</t>
  </si>
  <si>
    <t xml:space="preserve">Oliko toimenpiteillä nuorisolain (1285/2016 §2) arvopohjan toteuttamiseksi konkreettisia seurauksia? </t>
  </si>
  <si>
    <t>Vuoden aikana järjestettyjen tapahtumien määrä</t>
  </si>
  <si>
    <t>Vuoden aikana toimintaan osallistuneiden määrä</t>
  </si>
  <si>
    <t>uudet 2018</t>
  </si>
  <si>
    <t xml:space="preserve">Vuoden aikana kohdattujen nuorten määrä </t>
  </si>
  <si>
    <t>Kuvaile, millaisia konkreettisia mahdollisuuksia nuorilla oli vaikuttaa koko järjestön päätöksentekoon sekä järjestön nuorisotoimintaan?</t>
  </si>
  <si>
    <t>Kuinka järjestö pyrki tavoittamaan uusia nuoria? Millä tavalla ja missä uusia nuoria pyritään saamaan mukaan toimintaan?</t>
  </si>
  <si>
    <t>Millaiseen toimintaan vapaaehtoiset osallistuivat ja mitä tukea heille tarjottiin</t>
  </si>
  <si>
    <t>Mitkä olivat toimintavuodelle määritellyt kohderyhmät ja miten näiden tavoittamisessa onnistuttiin?</t>
  </si>
  <si>
    <t>Millaista välitöntä tai välillistä hyötyä toiminnalla tuotettiin kohderyhmälle tai muille tahoille, kuten viranomaisille tai muille yhdistyksille?</t>
  </si>
  <si>
    <t>Mitä alueellista toimintaa järjestö teki toimintavuonna ja millä alueilla?</t>
  </si>
  <si>
    <t xml:space="preserve">9.1. Oman toiminnan tuotot ja henkilöstö  </t>
  </si>
  <si>
    <t>Tekikö järjestö toimintavuoden aikana varainhankintaa? Jos teki, niin millaista?</t>
  </si>
  <si>
    <t xml:space="preserve">Erittele alle 29-vuotiaiden jäsenten sukupuolijakauma: 
</t>
  </si>
  <si>
    <t>nainen/
tyttö</t>
  </si>
  <si>
    <t>mies/
poika</t>
  </si>
  <si>
    <t>muu</t>
  </si>
  <si>
    <t>En halua ilmoittaa</t>
  </si>
  <si>
    <t>Erittele vuoden aikana toimintaan osallistuneiden sukupuolijakauma</t>
  </si>
  <si>
    <t>D69</t>
  </si>
  <si>
    <t>D78</t>
  </si>
  <si>
    <t>D79</t>
  </si>
  <si>
    <t>D80</t>
  </si>
  <si>
    <t>C93</t>
  </si>
  <si>
    <t>C95</t>
  </si>
  <si>
    <t>C96</t>
  </si>
  <si>
    <t>C98</t>
  </si>
  <si>
    <t>C100</t>
  </si>
  <si>
    <t>D99</t>
  </si>
  <si>
    <t>D110</t>
  </si>
  <si>
    <t>D111</t>
  </si>
  <si>
    <t>D119</t>
  </si>
  <si>
    <t>D129</t>
  </si>
  <si>
    <t>D131</t>
  </si>
  <si>
    <t>D136</t>
  </si>
  <si>
    <t>D138</t>
  </si>
  <si>
    <t>C154</t>
  </si>
  <si>
    <t>D164</t>
  </si>
  <si>
    <t>D165</t>
  </si>
  <si>
    <t>D172</t>
  </si>
  <si>
    <t>D180</t>
  </si>
  <si>
    <t>D182</t>
  </si>
  <si>
    <t>D187</t>
  </si>
  <si>
    <t>D189</t>
  </si>
  <si>
    <t>D163</t>
  </si>
  <si>
    <t>D179</t>
  </si>
  <si>
    <t>D186</t>
  </si>
  <si>
    <t>C66</t>
  </si>
  <si>
    <t>C67</t>
  </si>
  <si>
    <t>D68</t>
  </si>
  <si>
    <t>A87</t>
  </si>
  <si>
    <t>A102</t>
  </si>
  <si>
    <t>C102</t>
  </si>
  <si>
    <t>Selvitys!D69</t>
  </si>
  <si>
    <t>Selvitys!D78</t>
  </si>
  <si>
    <t>Selvitys!D79</t>
  </si>
  <si>
    <t>Selvitys!D80</t>
  </si>
  <si>
    <t>Selvitys!B93</t>
  </si>
  <si>
    <t>Selvitys!B95</t>
  </si>
  <si>
    <t>Selvitys!B96</t>
  </si>
  <si>
    <t>Selvitys!B98</t>
  </si>
  <si>
    <t>Selvitys!B100</t>
  </si>
  <si>
    <t>Selvitys!C93</t>
  </si>
  <si>
    <t>Selvitys!C95</t>
  </si>
  <si>
    <t>Selvitys!C96</t>
  </si>
  <si>
    <t>Selvitys!C98</t>
  </si>
  <si>
    <t>Selvitys!C100</t>
  </si>
  <si>
    <t>Selvitys!D99</t>
  </si>
  <si>
    <t>Selvitys!D104</t>
  </si>
  <si>
    <t>Selvitys!D110</t>
  </si>
  <si>
    <t>Selvitys!D111</t>
  </si>
  <si>
    <t>Selvitys!D119</t>
  </si>
  <si>
    <t>Selvitys!D129</t>
  </si>
  <si>
    <t>Selvitys!D131</t>
  </si>
  <si>
    <t>Selvitys!D136</t>
  </si>
  <si>
    <t>Selvitys!D138</t>
  </si>
  <si>
    <t>Selvitys!C154</t>
  </si>
  <si>
    <t>Selvitys!D164</t>
  </si>
  <si>
    <t>Selvitys!D165</t>
  </si>
  <si>
    <t>Selvitys!D172</t>
  </si>
  <si>
    <t>Selvitys!D180</t>
  </si>
  <si>
    <t>Selvitys!D182</t>
  </si>
  <si>
    <t>Selvitys!D187</t>
  </si>
  <si>
    <t>Selvitys!D189</t>
  </si>
  <si>
    <t>Selvitys!D163</t>
  </si>
  <si>
    <t>Selvitys!D179</t>
  </si>
  <si>
    <t>Selvitys!D186</t>
  </si>
  <si>
    <t>Selvitys!B66</t>
  </si>
  <si>
    <t>Selvitys!C66</t>
  </si>
  <si>
    <t>Selvitys!B67</t>
  </si>
  <si>
    <t>Selvitys!B102</t>
  </si>
  <si>
    <t>Selvitys!A87</t>
  </si>
  <si>
    <t>Selvitys!A102</t>
  </si>
  <si>
    <t>Selvitys!C67</t>
  </si>
  <si>
    <t>Selvitys!C102</t>
  </si>
  <si>
    <t>Selvitys!D68</t>
  </si>
  <si>
    <t>Selvitys!D67</t>
  </si>
  <si>
    <t>SELVITYSLOMAKE 2017</t>
  </si>
  <si>
    <t>Onko järjestöllänne yhdenvertaisuussuunnitelmaa tai muuta suunnitelmaa, jossa on asetettu tavoitteet ja toimenpiteet yhdenvertaisuuden edistämiseksi järjestön toiminnassa?</t>
  </si>
  <si>
    <t>Onko järjestöllänne tasa-arvosuunnitelmaa tai muuta suunnitelmaa, jossa on asetettu sukupuolten tasa-arvon edistämisen tavoitteet järjestön toiminnassa?</t>
  </si>
  <si>
    <t>C107</t>
  </si>
  <si>
    <t>D107</t>
  </si>
  <si>
    <t>D112</t>
  </si>
  <si>
    <t>D120</t>
  </si>
  <si>
    <t>D121</t>
  </si>
  <si>
    <t>D130</t>
  </si>
  <si>
    <t>D133</t>
  </si>
  <si>
    <t>D141</t>
  </si>
  <si>
    <t>C156</t>
  </si>
  <si>
    <t>D157</t>
  </si>
  <si>
    <t>D174</t>
  </si>
  <si>
    <t>D175</t>
  </si>
  <si>
    <t>D183</t>
  </si>
  <si>
    <t>D190</t>
  </si>
  <si>
    <t>D191</t>
  </si>
  <si>
    <t>D194</t>
  </si>
  <si>
    <t>D197</t>
  </si>
  <si>
    <t>A201</t>
  </si>
  <si>
    <t>D201</t>
  </si>
  <si>
    <t>Selvitys!B107</t>
  </si>
  <si>
    <t>Selvitys!C107</t>
  </si>
  <si>
    <t>Selvitys!D107</t>
  </si>
  <si>
    <t>Selvitys!D112</t>
  </si>
  <si>
    <t>Selvitys!D120</t>
  </si>
  <si>
    <t>Selvitys!D121</t>
  </si>
  <si>
    <t>Selvitys!D130</t>
  </si>
  <si>
    <t>Selvitys!D133</t>
  </si>
  <si>
    <t>Selvitys!D140</t>
  </si>
  <si>
    <t>Selvitys!D141</t>
  </si>
  <si>
    <t>Selvitys!D147</t>
  </si>
  <si>
    <t>Selvitys!D154</t>
  </si>
  <si>
    <t>Selvitys!C156</t>
  </si>
  <si>
    <t>Selvitys!D157</t>
  </si>
  <si>
    <t>Selvitys!D174</t>
  </si>
  <si>
    <t>Selvitys!D175</t>
  </si>
  <si>
    <t>Selvitys!D183</t>
  </si>
  <si>
    <t>Selvitys!D190</t>
  </si>
  <si>
    <t>Selvitys!D191</t>
  </si>
  <si>
    <t>Selvitys!D194</t>
  </si>
  <si>
    <t>Selvitys!D197</t>
  </si>
  <si>
    <t>Selvitys!A201</t>
  </si>
  <si>
    <t>Selvitys!D201</t>
  </si>
  <si>
    <t>we</t>
  </si>
  <si>
    <t xml:space="preserve">nuorisotyötä tekevät järjestöt ja nuorisoalan palvelujärjestöt </t>
  </si>
  <si>
    <t>Valtakunnalliset nuorisojärjestöt, nuorisotoimintaa edistävät järjestöt</t>
  </si>
  <si>
    <t>Vuoden 2017 avustuksien käyttöä ja valvontaa ohjaavat vielä nuorisolaki (72/2006), valtioneuvoston asetus nuorisotyöstä ja -politiikasta (103/2006),</t>
  </si>
  <si>
    <t xml:space="preserve">valtionavustuslaki (688/2001) sekä hallintolaki (434/2003). Uusi nuorisolaki (1285/2016) ja valtioneuvoston asetus nuorisotyöstä ja -politiikasta (211/2017) </t>
  </si>
  <si>
    <t>ohjaavat arviointia vuoden 2019 avustuksen jaossa.</t>
  </si>
  <si>
    <t xml:space="preserve">ja nuorisoalan palvelujärjestöt </t>
  </si>
  <si>
    <t xml:space="preserve">Valtakunnalliset nuorisojärjestöt, nuorisotoimintaa edistävät järjestöt, nuorisotyötä tekevät järjestöt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</si>
</sst>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0.00\ &quot;€&quot;;\-#,##0.00\ &quot;€&quot;"/>
    <numFmt numFmtId="164" formatCode="#,##0\ &quot;€&quot;"/>
    <numFmt numFmtId="165" formatCode="dd/mm/yyyy"/>
    <numFmt numFmtId="166" formatCode="#,##0.00\ &quot;€&quot;"/>
    <numFmt numFmtId="167" formatCode="\-#,##0.00\ &quot;€&quot;"/>
    <numFmt numFmtId="168" formatCode="###&quot;/&quot;###&quot;/&quot;####"/>
    <numFmt numFmtId="169" formatCode="#######\-#"/>
  </numFmts>
  <fonts count="45" x14ac:knownFonts="1">
    <font>
      <sz val="11"/>
      <color theme="1"/>
      <name val="Calibri"/>
      <family val="2"/>
      <scheme val="minor"/>
    </font>
    <font>
      <sz val="11"/>
      <color indexed="8"/>
      <name val="Calibri"/>
      <family val="2"/>
    </font>
    <font>
      <b/>
      <sz val="11"/>
      <color indexed="8"/>
      <name val="Calibri"/>
      <family val="2"/>
    </font>
    <font>
      <sz val="9"/>
      <color indexed="81"/>
      <name val="Tahoma"/>
      <family val="2"/>
    </font>
    <font>
      <sz val="11"/>
      <color indexed="10"/>
      <name val="Calibri"/>
      <family val="2"/>
    </font>
    <font>
      <sz val="11"/>
      <color indexed="40"/>
      <name val="Calibri"/>
      <family val="2"/>
    </font>
    <font>
      <sz val="11"/>
      <color indexed="8"/>
      <name val="Calibri"/>
      <family val="2"/>
    </font>
    <font>
      <b/>
      <sz val="11"/>
      <name val="Calibri"/>
      <family val="2"/>
    </font>
    <font>
      <sz val="11"/>
      <name val="Calibri"/>
      <family val="2"/>
    </font>
    <font>
      <b/>
      <sz val="9"/>
      <color indexed="81"/>
      <name val="Tahoma"/>
      <family val="2"/>
    </font>
    <font>
      <b/>
      <sz val="11"/>
      <color indexed="8"/>
      <name val="Calibri"/>
      <family val="2"/>
    </font>
    <font>
      <b/>
      <sz val="13"/>
      <color indexed="10"/>
      <name val="Calibri"/>
      <family val="2"/>
    </font>
    <font>
      <u/>
      <sz val="11"/>
      <color indexed="12"/>
      <name val="Calibri"/>
      <family val="2"/>
    </font>
    <font>
      <b/>
      <sz val="11"/>
      <color indexed="10"/>
      <name val="Calibri"/>
      <family val="2"/>
    </font>
    <font>
      <b/>
      <sz val="14"/>
      <color indexed="10"/>
      <name val="Calibri"/>
      <family val="2"/>
    </font>
    <font>
      <b/>
      <sz val="14"/>
      <color indexed="8"/>
      <name val="Calibri"/>
      <family val="2"/>
    </font>
    <font>
      <b/>
      <sz val="14"/>
      <color indexed="8"/>
      <name val="Calibri"/>
      <family val="2"/>
    </font>
    <font>
      <i/>
      <sz val="11"/>
      <color indexed="8"/>
      <name val="Calibri"/>
      <family val="2"/>
    </font>
    <font>
      <b/>
      <sz val="11"/>
      <color indexed="8"/>
      <name val="Calibri"/>
      <family val="2"/>
    </font>
    <font>
      <b/>
      <i/>
      <sz val="11"/>
      <color indexed="8"/>
      <name val="Calibri"/>
      <family val="2"/>
    </font>
    <font>
      <b/>
      <i/>
      <sz val="11"/>
      <name val="Calibri"/>
      <family val="2"/>
    </font>
    <font>
      <i/>
      <sz val="11"/>
      <name val="Calibri"/>
      <family val="2"/>
    </font>
    <font>
      <sz val="11"/>
      <color indexed="8"/>
      <name val="Calibri"/>
      <family val="2"/>
    </font>
    <font>
      <sz val="11"/>
      <color indexed="17"/>
      <name val="Calibri"/>
      <family val="2"/>
    </font>
    <font>
      <b/>
      <sz val="11"/>
      <color indexed="17"/>
      <name val="Calibri"/>
      <family val="2"/>
    </font>
    <font>
      <b/>
      <sz val="11"/>
      <name val="Calibri"/>
      <family val="2"/>
    </font>
    <font>
      <sz val="11"/>
      <color indexed="9"/>
      <name val="Calibri"/>
      <family val="2"/>
    </font>
    <font>
      <sz val="11"/>
      <color indexed="8"/>
      <name val="Calibri"/>
      <family val="2"/>
    </font>
    <font>
      <sz val="8"/>
      <name val="Calibri"/>
      <family val="2"/>
    </font>
    <font>
      <b/>
      <sz val="16"/>
      <color indexed="8"/>
      <name val="Calibri"/>
      <family val="2"/>
    </font>
    <font>
      <b/>
      <i/>
      <u/>
      <sz val="11"/>
      <name val="Calibri"/>
      <family val="2"/>
    </font>
    <font>
      <b/>
      <sz val="18"/>
      <color indexed="8"/>
      <name val="Calibri"/>
      <family val="2"/>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u/>
      <sz val="11"/>
      <color theme="10"/>
      <name val="Calibri"/>
      <family val="2"/>
      <scheme val="minor"/>
    </font>
    <font>
      <b/>
      <sz val="11"/>
      <name val="Calibri"/>
      <family val="2"/>
      <scheme val="minor"/>
    </font>
    <font>
      <b/>
      <i/>
      <sz val="11"/>
      <color theme="1"/>
      <name val="Calibri"/>
      <family val="2"/>
      <scheme val="minor"/>
    </font>
    <font>
      <sz val="11"/>
      <name val="Calibri"/>
      <family val="2"/>
      <scheme val="minor"/>
    </font>
    <font>
      <b/>
      <sz val="11"/>
      <color rgb="FFFF0000"/>
      <name val="Calibri"/>
      <family val="2"/>
      <scheme val="minor"/>
    </font>
    <font>
      <i/>
      <sz val="11"/>
      <name val="Calibri"/>
      <family val="2"/>
      <scheme val="minor"/>
    </font>
    <font>
      <sz val="11"/>
      <color theme="5" tint="-0.499984740745262"/>
      <name val="Calibri"/>
      <family val="2"/>
    </font>
  </fonts>
  <fills count="21">
    <fill>
      <patternFill patternType="none"/>
    </fill>
    <fill>
      <patternFill patternType="gray125"/>
    </fill>
    <fill>
      <patternFill patternType="solid">
        <fgColor indexed="55"/>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indexed="51"/>
        <bgColor indexed="64"/>
      </patternFill>
    </fill>
    <fill>
      <patternFill patternType="solid">
        <fgColor indexed="10"/>
        <bgColor indexed="64"/>
      </patternFill>
    </fill>
    <fill>
      <patternFill patternType="solid">
        <fgColor indexed="50"/>
        <bgColor indexed="64"/>
      </patternFill>
    </fill>
    <fill>
      <patternFill patternType="solid">
        <fgColor indexed="4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bgColor indexed="64"/>
      </patternFill>
    </fill>
    <fill>
      <patternFill patternType="solid">
        <fgColor theme="8"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rgb="FF00B0F0"/>
        <bgColor indexed="64"/>
      </patternFill>
    </fill>
  </fills>
  <borders count="2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s>
  <cellStyleXfs count="4">
    <xf numFmtId="0" fontId="0" fillId="0" borderId="0"/>
    <xf numFmtId="0" fontId="34" fillId="0" borderId="0" applyNumberFormat="0" applyFill="0" applyBorder="0" applyAlignment="0" applyProtection="0"/>
    <xf numFmtId="9" fontId="6" fillId="0" borderId="0" applyFont="0" applyFill="0" applyBorder="0" applyAlignment="0" applyProtection="0"/>
    <xf numFmtId="9" fontId="32" fillId="0" borderId="0" applyFont="0" applyFill="0" applyBorder="0" applyAlignment="0" applyProtection="0"/>
  </cellStyleXfs>
  <cellXfs count="673">
    <xf numFmtId="0" fontId="0" fillId="0" borderId="0" xfId="0"/>
    <xf numFmtId="0" fontId="0" fillId="0" borderId="0" xfId="0" applyFont="1" applyAlignment="1">
      <alignment vertical="top"/>
    </xf>
    <xf numFmtId="0" fontId="0" fillId="0" borderId="0" xfId="0" applyFont="1" applyFill="1" applyAlignment="1">
      <alignment vertical="top"/>
    </xf>
    <xf numFmtId="0" fontId="0" fillId="0" borderId="0" xfId="0" applyFont="1" applyFill="1" applyBorder="1" applyAlignment="1">
      <alignment horizontal="left" vertical="top"/>
    </xf>
    <xf numFmtId="0" fontId="4" fillId="0" borderId="0" xfId="0" applyFont="1" applyFill="1" applyAlignment="1">
      <alignment vertical="top"/>
    </xf>
    <xf numFmtId="0" fontId="2" fillId="0" borderId="1" xfId="0" applyFont="1" applyFill="1" applyBorder="1" applyAlignment="1">
      <alignment horizontal="left" vertical="top" wrapText="1"/>
    </xf>
    <xf numFmtId="0" fontId="0" fillId="0" borderId="2" xfId="0" applyFont="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0" xfId="0" applyFont="1" applyBorder="1" applyAlignment="1">
      <alignment horizontal="left" vertical="top" wrapText="1"/>
    </xf>
    <xf numFmtId="0" fontId="2" fillId="0" borderId="0" xfId="0" applyFont="1" applyFill="1" applyAlignment="1">
      <alignment vertical="top"/>
    </xf>
    <xf numFmtId="0" fontId="0" fillId="0" borderId="0" xfId="0" applyFont="1" applyBorder="1" applyAlignment="1">
      <alignment horizontal="left" vertical="top"/>
    </xf>
    <xf numFmtId="0" fontId="0" fillId="0" borderId="0" xfId="0" applyAlignment="1"/>
    <xf numFmtId="0" fontId="0" fillId="0" borderId="0" xfId="0" applyAlignment="1">
      <alignment vertical="top"/>
    </xf>
    <xf numFmtId="164" fontId="0" fillId="0" borderId="1" xfId="0" applyNumberFormat="1" applyFont="1" applyFill="1" applyBorder="1" applyAlignment="1">
      <alignment horizontal="left" vertical="top" wrapText="1"/>
    </xf>
    <xf numFmtId="0" fontId="5" fillId="0" borderId="0" xfId="0" applyFont="1" applyAlignment="1">
      <alignment vertical="top"/>
    </xf>
    <xf numFmtId="0" fontId="0" fillId="0" borderId="0" xfId="0" quotePrefix="1" applyFont="1" applyAlignment="1">
      <alignment vertical="top"/>
    </xf>
    <xf numFmtId="0" fontId="0" fillId="0" borderId="0" xfId="0" applyFont="1" applyAlignment="1">
      <alignment horizontal="left" vertical="top"/>
    </xf>
    <xf numFmtId="0" fontId="0" fillId="0" borderId="0" xfId="0" applyFont="1"/>
    <xf numFmtId="0" fontId="7" fillId="0" borderId="0" xfId="0" applyFont="1" applyAlignment="1"/>
    <xf numFmtId="0" fontId="8" fillId="0" borderId="0" xfId="0" applyFont="1" applyAlignment="1">
      <alignment vertical="top"/>
    </xf>
    <xf numFmtId="0" fontId="0" fillId="0" borderId="0" xfId="0" applyFont="1" applyFill="1"/>
    <xf numFmtId="0" fontId="7" fillId="0" borderId="0" xfId="0" applyFont="1" applyAlignment="1">
      <alignment vertical="top"/>
    </xf>
    <xf numFmtId="0" fontId="8" fillId="0" borderId="0" xfId="0" applyFont="1" applyFill="1" applyAlignment="1">
      <alignment vertical="top"/>
    </xf>
    <xf numFmtId="0" fontId="8" fillId="0" borderId="0" xfId="0" applyFont="1" applyAlignment="1">
      <alignment vertical="center"/>
    </xf>
    <xf numFmtId="0" fontId="8" fillId="0" borderId="0" xfId="0" applyFont="1" applyFill="1" applyAlignment="1">
      <alignment vertical="center"/>
    </xf>
    <xf numFmtId="0" fontId="8" fillId="0" borderId="0" xfId="0" applyFont="1" applyFill="1" applyBorder="1" applyAlignment="1">
      <alignment vertical="top"/>
    </xf>
    <xf numFmtId="0" fontId="8" fillId="0" borderId="0" xfId="0" applyFont="1" applyAlignment="1"/>
    <xf numFmtId="0" fontId="8" fillId="0" borderId="0" xfId="0" applyFont="1" applyFill="1" applyBorder="1" applyAlignment="1">
      <alignment horizontal="left" vertical="top"/>
    </xf>
    <xf numFmtId="0" fontId="8" fillId="0" borderId="0" xfId="0" applyFont="1" applyBorder="1" applyAlignment="1">
      <alignment vertical="top"/>
    </xf>
    <xf numFmtId="0" fontId="8" fillId="0" borderId="3" xfId="0" applyFont="1" applyBorder="1" applyAlignment="1">
      <alignment vertical="top"/>
    </xf>
    <xf numFmtId="0" fontId="2"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0" xfId="0" applyFont="1" applyAlignment="1">
      <alignment horizontal="left" vertical="top" wrapText="1"/>
    </xf>
    <xf numFmtId="0" fontId="0"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6" xfId="0" applyFont="1" applyBorder="1" applyAlignment="1">
      <alignment horizontal="left" vertical="top" wrapText="1"/>
    </xf>
    <xf numFmtId="0" fontId="0" fillId="0" borderId="6" xfId="0" applyFont="1" applyBorder="1" applyAlignment="1">
      <alignment horizontal="left" vertical="top" wrapText="1"/>
    </xf>
    <xf numFmtId="0" fontId="0" fillId="0" borderId="8" xfId="0" applyFont="1" applyBorder="1" applyAlignment="1">
      <alignment horizontal="left" vertical="top" wrapText="1"/>
    </xf>
    <xf numFmtId="0" fontId="10" fillId="2" borderId="6" xfId="0" applyFont="1" applyFill="1" applyBorder="1" applyAlignment="1">
      <alignment horizontal="left"/>
    </xf>
    <xf numFmtId="0" fontId="10" fillId="2" borderId="1" xfId="0" applyFont="1" applyFill="1" applyBorder="1" applyAlignment="1">
      <alignment horizontal="left" vertical="top" wrapText="1"/>
    </xf>
    <xf numFmtId="0" fontId="0" fillId="0" borderId="4" xfId="0" applyFill="1" applyBorder="1"/>
    <xf numFmtId="0" fontId="0" fillId="0" borderId="8" xfId="0" applyFill="1" applyBorder="1"/>
    <xf numFmtId="0" fontId="0" fillId="0" borderId="0" xfId="0" applyAlignment="1">
      <alignment wrapText="1"/>
    </xf>
    <xf numFmtId="0" fontId="10" fillId="2" borderId="1" xfId="0" applyFont="1" applyFill="1" applyBorder="1" applyAlignment="1">
      <alignment horizontal="left" wrapText="1"/>
    </xf>
    <xf numFmtId="0" fontId="0" fillId="2" borderId="7" xfId="0" applyNumberFormat="1" applyFont="1" applyFill="1" applyBorder="1" applyAlignment="1" applyProtection="1">
      <alignment horizontal="left" wrapText="1"/>
    </xf>
    <xf numFmtId="0" fontId="0" fillId="2" borderId="9" xfId="0" applyNumberFormat="1" applyFont="1" applyFill="1" applyBorder="1" applyAlignment="1" applyProtection="1">
      <alignment horizontal="left" wrapText="1"/>
    </xf>
    <xf numFmtId="0" fontId="0" fillId="0" borderId="0" xfId="0" applyAlignment="1">
      <alignment horizontal="left" wrapText="1"/>
    </xf>
    <xf numFmtId="0" fontId="0" fillId="0" borderId="0" xfId="0" applyAlignment="1">
      <alignment horizontal="left"/>
    </xf>
    <xf numFmtId="166" fontId="8" fillId="0" borderId="0" xfId="0" applyNumberFormat="1" applyFont="1" applyFill="1" applyAlignment="1">
      <alignment vertical="top"/>
    </xf>
    <xf numFmtId="0" fontId="0" fillId="0" borderId="8" xfId="0" applyFont="1" applyFill="1" applyBorder="1"/>
    <xf numFmtId="0" fontId="0" fillId="0" borderId="0" xfId="0" applyFill="1"/>
    <xf numFmtId="0" fontId="0" fillId="0" borderId="1" xfId="0" applyFill="1" applyBorder="1"/>
    <xf numFmtId="0" fontId="0" fillId="0" borderId="6" xfId="0" applyFill="1" applyBorder="1"/>
    <xf numFmtId="0" fontId="10" fillId="2" borderId="5" xfId="0" applyNumberFormat="1" applyFont="1" applyFill="1" applyBorder="1" applyAlignment="1" applyProtection="1">
      <alignment horizontal="left" vertical="top" wrapText="1"/>
    </xf>
    <xf numFmtId="0" fontId="0" fillId="0" borderId="0" xfId="0" applyFont="1" applyBorder="1" applyAlignment="1">
      <alignment vertical="top"/>
    </xf>
    <xf numFmtId="0" fontId="10" fillId="2" borderId="6" xfId="0" applyFont="1" applyFill="1" applyBorder="1" applyAlignment="1">
      <alignment horizontal="left" wrapText="1"/>
    </xf>
    <xf numFmtId="0" fontId="0" fillId="0" borderId="0" xfId="0" applyFont="1" applyFill="1" applyBorder="1" applyAlignment="1">
      <alignment horizontal="left" vertical="top" wrapText="1"/>
    </xf>
    <xf numFmtId="0" fontId="0" fillId="0" borderId="0" xfId="0" applyFont="1" applyAlignment="1">
      <alignment vertical="top" wrapText="1"/>
    </xf>
    <xf numFmtId="0" fontId="0" fillId="0" borderId="7" xfId="0" applyFont="1" applyFill="1" applyBorder="1" applyAlignment="1">
      <alignment horizontal="left" vertical="top" wrapText="1"/>
    </xf>
    <xf numFmtId="0" fontId="8"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164" fontId="0" fillId="0" borderId="6" xfId="0" applyNumberFormat="1" applyFont="1" applyFill="1" applyBorder="1" applyAlignment="1">
      <alignment horizontal="left" vertical="top" wrapText="1"/>
    </xf>
    <xf numFmtId="0" fontId="0" fillId="0" borderId="7" xfId="0" applyFont="1" applyBorder="1" applyAlignment="1">
      <alignment horizontal="left" vertical="top" wrapText="1"/>
    </xf>
    <xf numFmtId="0" fontId="0" fillId="0" borderId="10" xfId="0" applyFont="1" applyBorder="1" applyAlignment="1">
      <alignment horizontal="left" vertical="top" wrapText="1"/>
    </xf>
    <xf numFmtId="0" fontId="8" fillId="0" borderId="0" xfId="0" applyFont="1" applyFill="1" applyBorder="1" applyAlignment="1">
      <alignment horizontal="right" vertical="top" wrapText="1"/>
    </xf>
    <xf numFmtId="0" fontId="13" fillId="0" borderId="8" xfId="0" applyFont="1" applyFill="1" applyBorder="1"/>
    <xf numFmtId="0" fontId="0" fillId="2" borderId="7" xfId="0" applyFont="1" applyFill="1" applyBorder="1" applyAlignment="1">
      <alignment horizontal="left" vertical="top" wrapText="1"/>
    </xf>
    <xf numFmtId="0" fontId="0" fillId="2" borderId="11" xfId="0" applyNumberFormat="1" applyFont="1" applyFill="1" applyBorder="1" applyAlignment="1" applyProtection="1">
      <alignment horizontal="left" vertical="top" wrapText="1"/>
    </xf>
    <xf numFmtId="0" fontId="0" fillId="0" borderId="4" xfId="0" applyFont="1" applyFill="1" applyBorder="1"/>
    <xf numFmtId="0" fontId="0" fillId="0" borderId="12" xfId="0" applyFont="1" applyBorder="1" applyAlignment="1" applyProtection="1">
      <alignment horizontal="left" vertical="top" wrapText="1"/>
    </xf>
    <xf numFmtId="0" fontId="10" fillId="2" borderId="13" xfId="0" applyNumberFormat="1" applyFont="1" applyFill="1" applyBorder="1" applyAlignment="1" applyProtection="1">
      <alignment horizontal="left" vertical="top" wrapText="1"/>
    </xf>
    <xf numFmtId="0" fontId="0" fillId="0" borderId="12" xfId="0" applyFont="1" applyBorder="1" applyAlignment="1">
      <alignment horizontal="left" vertical="top" wrapText="1"/>
    </xf>
    <xf numFmtId="164" fontId="0" fillId="0" borderId="0" xfId="0" applyNumberFormat="1" applyFont="1"/>
    <xf numFmtId="0" fontId="10" fillId="0" borderId="4" xfId="0" applyFont="1" applyFill="1" applyBorder="1" applyAlignment="1">
      <alignment horizontal="left" vertical="top"/>
    </xf>
    <xf numFmtId="0" fontId="0" fillId="3" borderId="0" xfId="0" applyFont="1" applyFill="1" applyAlignment="1">
      <alignment vertical="top"/>
    </xf>
    <xf numFmtId="166" fontId="2" fillId="4" borderId="3" xfId="0" applyNumberFormat="1" applyFont="1" applyFill="1" applyBorder="1" applyAlignment="1" applyProtection="1">
      <alignment horizontal="left" wrapText="1"/>
    </xf>
    <xf numFmtId="166" fontId="10" fillId="0" borderId="14" xfId="0" applyNumberFormat="1" applyFont="1" applyFill="1" applyBorder="1" applyAlignment="1">
      <alignment horizontal="left" vertical="top" wrapText="1"/>
    </xf>
    <xf numFmtId="0" fontId="8" fillId="0" borderId="8" xfId="0" applyFont="1" applyFill="1" applyBorder="1" applyAlignment="1">
      <alignment horizontal="left" vertical="top" wrapText="1"/>
    </xf>
    <xf numFmtId="0" fontId="0" fillId="0" borderId="8" xfId="0" applyNumberFormat="1" applyFill="1" applyBorder="1" applyAlignment="1" applyProtection="1">
      <alignment horizontal="left" vertical="top" wrapText="1"/>
      <protection locked="0"/>
    </xf>
    <xf numFmtId="0" fontId="0" fillId="0" borderId="0" xfId="0" applyAlignment="1">
      <alignment horizontal="left" vertical="top" wrapText="1"/>
    </xf>
    <xf numFmtId="0" fontId="2" fillId="0" borderId="1" xfId="0" applyFont="1" applyFill="1" applyBorder="1" applyAlignment="1">
      <alignment horizontal="left" vertical="top"/>
    </xf>
    <xf numFmtId="0" fontId="0" fillId="0" borderId="1" xfId="0" applyFont="1" applyFill="1" applyBorder="1" applyAlignment="1">
      <alignment horizontal="left" vertical="top"/>
    </xf>
    <xf numFmtId="0" fontId="2" fillId="0" borderId="1" xfId="0" applyFont="1" applyFill="1" applyBorder="1" applyAlignment="1">
      <alignment vertical="top"/>
    </xf>
    <xf numFmtId="0" fontId="8" fillId="0" borderId="1" xfId="0" applyFont="1" applyFill="1" applyBorder="1" applyAlignment="1">
      <alignment horizontal="left" vertical="top"/>
    </xf>
    <xf numFmtId="0" fontId="2" fillId="0" borderId="1" xfId="0" applyFont="1" applyBorder="1" applyAlignment="1">
      <alignment horizontal="left" vertical="top"/>
    </xf>
    <xf numFmtId="0" fontId="0" fillId="0" borderId="1" xfId="0" applyFont="1" applyBorder="1" applyAlignment="1">
      <alignment horizontal="left" vertical="top"/>
    </xf>
    <xf numFmtId="0" fontId="0" fillId="0" borderId="4" xfId="0" applyFont="1" applyBorder="1" applyAlignment="1">
      <alignment horizontal="left" vertical="top"/>
    </xf>
    <xf numFmtId="0" fontId="0" fillId="0" borderId="5" xfId="0" applyFont="1" applyBorder="1" applyAlignment="1">
      <alignment horizontal="left" vertical="top"/>
    </xf>
    <xf numFmtId="0" fontId="0" fillId="0" borderId="0" xfId="0" applyFont="1" applyFill="1" applyBorder="1" applyAlignment="1">
      <alignment vertical="top" wrapText="1"/>
    </xf>
    <xf numFmtId="0" fontId="0" fillId="0" borderId="0" xfId="0" applyFill="1" applyBorder="1" applyAlignment="1">
      <alignment horizontal="right" wrapText="1"/>
    </xf>
    <xf numFmtId="0" fontId="15" fillId="0" borderId="0" xfId="0" applyFont="1" applyFill="1" applyBorder="1" applyAlignment="1">
      <alignment vertical="top" wrapText="1"/>
    </xf>
    <xf numFmtId="0" fontId="16" fillId="0" borderId="0" xfId="0" applyFont="1" applyFill="1" applyBorder="1" applyAlignment="1">
      <alignment wrapText="1"/>
    </xf>
    <xf numFmtId="0" fontId="2" fillId="0" borderId="0" xfId="0" applyFont="1" applyFill="1" applyBorder="1" applyAlignment="1">
      <alignment wrapText="1"/>
    </xf>
    <xf numFmtId="0" fontId="0" fillId="0" borderId="0" xfId="0" applyFill="1" applyBorder="1" applyAlignment="1">
      <alignment wrapText="1"/>
    </xf>
    <xf numFmtId="0" fontId="2" fillId="0" borderId="0" xfId="0" applyFont="1" applyFill="1" applyBorder="1" applyAlignment="1">
      <alignment horizontal="left" vertical="top" wrapText="1"/>
    </xf>
    <xf numFmtId="0" fontId="0" fillId="0" borderId="0" xfId="0" applyFont="1" applyFill="1" applyBorder="1" applyAlignment="1">
      <alignment wrapText="1"/>
    </xf>
    <xf numFmtId="0" fontId="0" fillId="0" borderId="0" xfId="0" applyFill="1" applyBorder="1"/>
    <xf numFmtId="0" fontId="10" fillId="0" borderId="0" xfId="0" applyFont="1"/>
    <xf numFmtId="0" fontId="10" fillId="2" borderId="1" xfId="0" applyFont="1" applyFill="1" applyBorder="1" applyAlignment="1">
      <alignment horizontal="left"/>
    </xf>
    <xf numFmtId="0" fontId="10" fillId="2" borderId="7"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5" xfId="0" applyFont="1" applyFill="1" applyBorder="1" applyAlignment="1">
      <alignment horizontal="left" vertical="top" wrapText="1"/>
    </xf>
    <xf numFmtId="0" fontId="10" fillId="2" borderId="7" xfId="0" applyFont="1" applyFill="1" applyBorder="1" applyAlignment="1">
      <alignment horizontal="left" wrapText="1"/>
    </xf>
    <xf numFmtId="0" fontId="0" fillId="0" borderId="11" xfId="0" applyFont="1" applyBorder="1" applyAlignment="1">
      <alignment horizontal="left" vertical="top" wrapText="1"/>
    </xf>
    <xf numFmtId="0" fontId="0" fillId="0" borderId="9" xfId="0" applyFont="1" applyBorder="1" applyAlignment="1">
      <alignment horizontal="left" vertical="top" wrapText="1"/>
    </xf>
    <xf numFmtId="0" fontId="0" fillId="0" borderId="7" xfId="0" applyFont="1" applyBorder="1" applyAlignment="1" applyProtection="1">
      <alignment horizontal="left" vertical="top" wrapText="1"/>
    </xf>
    <xf numFmtId="0" fontId="0" fillId="2" borderId="0" xfId="0" applyFill="1" applyBorder="1" applyAlignment="1">
      <alignment vertical="top"/>
    </xf>
    <xf numFmtId="0" fontId="10" fillId="0" borderId="0" xfId="0" quotePrefix="1" applyFont="1" applyAlignment="1">
      <alignment vertical="top"/>
    </xf>
    <xf numFmtId="0" fontId="10" fillId="0" borderId="0" xfId="0" applyFont="1" applyAlignment="1">
      <alignment vertical="top"/>
    </xf>
    <xf numFmtId="0" fontId="0" fillId="2" borderId="2" xfId="0" applyFill="1" applyBorder="1" applyAlignment="1">
      <alignment vertical="top"/>
    </xf>
    <xf numFmtId="0" fontId="0" fillId="0" borderId="2" xfId="0" applyBorder="1" applyAlignment="1">
      <alignment vertical="top"/>
    </xf>
    <xf numFmtId="0" fontId="0" fillId="0" borderId="0" xfId="0" applyFill="1" applyBorder="1" applyAlignment="1">
      <alignment vertical="top"/>
    </xf>
    <xf numFmtId="0" fontId="0" fillId="5" borderId="0" xfId="0" applyNumberFormat="1" applyFill="1" applyBorder="1" applyAlignment="1" applyProtection="1">
      <alignment horizontal="left" vertical="top" wrapText="1"/>
      <protection locked="0"/>
    </xf>
    <xf numFmtId="0" fontId="0" fillId="5" borderId="0" xfId="0" applyNumberFormat="1" applyFill="1" applyBorder="1" applyAlignment="1" applyProtection="1">
      <alignment horizontal="left" vertical="top"/>
    </xf>
    <xf numFmtId="0" fontId="13" fillId="0" borderId="0" xfId="0" applyFont="1" applyFill="1" applyBorder="1"/>
    <xf numFmtId="0" fontId="13" fillId="0" borderId="0" xfId="0" applyFont="1" applyFill="1"/>
    <xf numFmtId="0" fontId="0" fillId="2" borderId="0" xfId="0" applyFill="1" applyBorder="1" applyAlignment="1">
      <alignment horizontal="left" vertical="top"/>
    </xf>
    <xf numFmtId="0" fontId="0" fillId="0" borderId="4"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6" xfId="0" applyFont="1" applyFill="1" applyBorder="1" applyAlignment="1">
      <alignment horizontal="left" vertical="top" wrapText="1"/>
    </xf>
    <xf numFmtId="0" fontId="13" fillId="0" borderId="16" xfId="0" applyFont="1" applyFill="1" applyBorder="1"/>
    <xf numFmtId="0" fontId="0" fillId="0" borderId="0" xfId="0" applyFont="1" applyAlignment="1" applyProtection="1"/>
    <xf numFmtId="0" fontId="2" fillId="0" borderId="0" xfId="0" applyFont="1" applyAlignment="1" applyProtection="1"/>
    <xf numFmtId="0" fontId="7" fillId="0" borderId="0" xfId="0" applyFont="1" applyAlignment="1" applyProtection="1"/>
    <xf numFmtId="4" fontId="0" fillId="0" borderId="2" xfId="0" applyNumberFormat="1" applyFont="1" applyFill="1" applyBorder="1" applyAlignment="1" applyProtection="1">
      <alignment horizontal="center" vertical="center" wrapText="1"/>
    </xf>
    <xf numFmtId="4" fontId="8" fillId="0" borderId="2" xfId="0" applyNumberFormat="1" applyFont="1" applyFill="1" applyBorder="1" applyAlignment="1" applyProtection="1">
      <alignment horizontal="center" vertical="center" wrapText="1"/>
    </xf>
    <xf numFmtId="4" fontId="7" fillId="0" borderId="2" xfId="0" applyNumberFormat="1" applyFont="1" applyFill="1" applyBorder="1" applyAlignment="1" applyProtection="1">
      <alignment horizontal="center" vertical="center" wrapText="1"/>
    </xf>
    <xf numFmtId="0" fontId="0" fillId="0" borderId="0" xfId="0" applyProtection="1"/>
    <xf numFmtId="0" fontId="8" fillId="0" borderId="0" xfId="0" applyFont="1" applyAlignment="1" applyProtection="1"/>
    <xf numFmtId="0" fontId="0" fillId="0" borderId="0" xfId="0" applyFont="1" applyBorder="1" applyAlignment="1" applyProtection="1"/>
    <xf numFmtId="4" fontId="0" fillId="0" borderId="6" xfId="0" applyNumberFormat="1" applyFont="1" applyFill="1" applyBorder="1" applyAlignment="1" applyProtection="1"/>
    <xf numFmtId="4" fontId="2" fillId="0" borderId="6" xfId="0" applyNumberFormat="1" applyFont="1" applyFill="1" applyBorder="1" applyAlignment="1" applyProtection="1"/>
    <xf numFmtId="0" fontId="8" fillId="0" borderId="0" xfId="0" applyFont="1" applyBorder="1" applyAlignment="1" applyProtection="1"/>
    <xf numFmtId="0" fontId="7" fillId="0" borderId="0" xfId="0" applyFont="1" applyBorder="1" applyAlignment="1" applyProtection="1"/>
    <xf numFmtId="4" fontId="0" fillId="0" borderId="8" xfId="0" applyNumberFormat="1" applyFont="1" applyFill="1" applyBorder="1" applyAlignment="1" applyProtection="1"/>
    <xf numFmtId="4" fontId="2" fillId="0" borderId="8" xfId="0" applyNumberFormat="1" applyFont="1" applyFill="1" applyBorder="1" applyAlignment="1" applyProtection="1"/>
    <xf numFmtId="4" fontId="0" fillId="0" borderId="0" xfId="0" applyNumberFormat="1" applyFont="1" applyFill="1" applyBorder="1" applyAlignment="1" applyProtection="1"/>
    <xf numFmtId="4" fontId="2" fillId="0" borderId="0" xfId="0" applyNumberFormat="1" applyFont="1" applyFill="1" applyBorder="1" applyAlignment="1" applyProtection="1"/>
    <xf numFmtId="0" fontId="8" fillId="0" borderId="0" xfId="0" applyFont="1" applyFill="1" applyBorder="1" applyAlignment="1" applyProtection="1"/>
    <xf numFmtId="4" fontId="0" fillId="0" borderId="0" xfId="0" applyNumberFormat="1" applyFont="1" applyBorder="1" applyAlignment="1" applyProtection="1"/>
    <xf numFmtId="0" fontId="0" fillId="0" borderId="0" xfId="0" applyFont="1" applyAlignment="1" applyProtection="1">
      <alignment vertical="top"/>
    </xf>
    <xf numFmtId="0" fontId="8" fillId="0" borderId="0" xfId="0" applyFont="1" applyAlignment="1" applyProtection="1">
      <alignment vertical="top"/>
    </xf>
    <xf numFmtId="1" fontId="8" fillId="0" borderId="0" xfId="0" applyNumberFormat="1" applyFont="1" applyAlignment="1" applyProtection="1">
      <alignment horizontal="left"/>
    </xf>
    <xf numFmtId="1" fontId="7" fillId="0" borderId="0" xfId="0" applyNumberFormat="1" applyFont="1" applyAlignment="1" applyProtection="1">
      <alignment horizontal="left"/>
    </xf>
    <xf numFmtId="1" fontId="0" fillId="0" borderId="0" xfId="0" applyNumberFormat="1" applyFont="1" applyAlignment="1" applyProtection="1">
      <alignment horizontal="left"/>
    </xf>
    <xf numFmtId="1" fontId="7" fillId="0" borderId="0" xfId="0" applyNumberFormat="1" applyFont="1" applyBorder="1" applyAlignment="1" applyProtection="1">
      <alignment horizontal="left"/>
    </xf>
    <xf numFmtId="1" fontId="0" fillId="0" borderId="0" xfId="0" applyNumberFormat="1" applyFont="1" applyBorder="1" applyAlignment="1" applyProtection="1">
      <alignment horizontal="left"/>
    </xf>
    <xf numFmtId="0" fontId="7" fillId="0" borderId="0" xfId="0" applyFont="1" applyFill="1" applyBorder="1" applyAlignment="1" applyProtection="1"/>
    <xf numFmtId="0" fontId="0" fillId="0" borderId="10" xfId="0" applyFont="1" applyBorder="1" applyAlignment="1" applyProtection="1"/>
    <xf numFmtId="0" fontId="0" fillId="0" borderId="0" xfId="0" applyFont="1" applyFill="1" applyAlignment="1" applyProtection="1"/>
    <xf numFmtId="0" fontId="0" fillId="0" borderId="0" xfId="0" applyFont="1" applyFill="1" applyBorder="1" applyAlignment="1" applyProtection="1"/>
    <xf numFmtId="4" fontId="7" fillId="0" borderId="8" xfId="0" applyNumberFormat="1" applyFont="1" applyFill="1" applyBorder="1" applyAlignment="1" applyProtection="1">
      <alignment horizontal="center" vertical="center"/>
    </xf>
    <xf numFmtId="4" fontId="7" fillId="0" borderId="0" xfId="0" applyNumberFormat="1" applyFont="1" applyFill="1" applyBorder="1" applyAlignment="1" applyProtection="1">
      <alignment horizontal="center" vertical="center"/>
    </xf>
    <xf numFmtId="4" fontId="0" fillId="0" borderId="16" xfId="0" applyNumberFormat="1" applyFont="1" applyFill="1" applyBorder="1" applyAlignment="1" applyProtection="1"/>
    <xf numFmtId="0" fontId="2" fillId="0" borderId="0" xfId="0" applyFont="1" applyFill="1" applyBorder="1" applyAlignment="1" applyProtection="1"/>
    <xf numFmtId="0" fontId="0" fillId="0" borderId="17" xfId="0" applyFont="1" applyBorder="1" applyAlignment="1" applyProtection="1"/>
    <xf numFmtId="4" fontId="32" fillId="0" borderId="0" xfId="2" applyNumberFormat="1" applyFont="1" applyFill="1" applyBorder="1" applyAlignment="1" applyProtection="1"/>
    <xf numFmtId="4" fontId="2" fillId="0" borderId="0" xfId="2" applyNumberFormat="1" applyFont="1" applyFill="1" applyBorder="1" applyAlignment="1" applyProtection="1"/>
    <xf numFmtId="0" fontId="2" fillId="0" borderId="0" xfId="0" applyFont="1" applyFill="1" applyAlignment="1" applyProtection="1"/>
    <xf numFmtId="2" fontId="0" fillId="0" borderId="0" xfId="0" applyNumberFormat="1" applyFont="1" applyFill="1" applyBorder="1" applyAlignment="1" applyProtection="1"/>
    <xf numFmtId="2" fontId="2" fillId="0" borderId="0" xfId="0" applyNumberFormat="1" applyFont="1" applyFill="1" applyBorder="1" applyAlignment="1" applyProtection="1"/>
    <xf numFmtId="1" fontId="2" fillId="4" borderId="2" xfId="0" applyNumberFormat="1" applyFont="1" applyFill="1" applyBorder="1" applyAlignment="1" applyProtection="1">
      <alignment horizontal="left" wrapText="1"/>
    </xf>
    <xf numFmtId="0" fontId="14" fillId="0" borderId="0" xfId="0" applyFont="1" applyFill="1" applyBorder="1" applyAlignment="1" applyProtection="1">
      <alignment horizontal="right" wrapText="1"/>
    </xf>
    <xf numFmtId="0" fontId="0" fillId="3" borderId="0" xfId="0" applyFont="1" applyFill="1" applyAlignment="1" applyProtection="1"/>
    <xf numFmtId="0" fontId="17" fillId="5" borderId="0" xfId="0" applyFont="1" applyFill="1" applyBorder="1" applyAlignment="1">
      <alignment vertical="top" wrapText="1"/>
    </xf>
    <xf numFmtId="0" fontId="12" fillId="0" borderId="0" xfId="1" applyFont="1" applyFill="1" applyBorder="1" applyAlignment="1" applyProtection="1">
      <alignment wrapText="1"/>
      <protection locked="0"/>
    </xf>
    <xf numFmtId="0" fontId="18" fillId="0" borderId="0" xfId="0" applyFont="1" applyFill="1" applyBorder="1" applyAlignment="1">
      <alignment horizontal="left" wrapText="1"/>
    </xf>
    <xf numFmtId="0" fontId="17" fillId="5" borderId="0" xfId="0" applyFont="1" applyFill="1" applyBorder="1" applyAlignment="1">
      <alignment wrapText="1"/>
    </xf>
    <xf numFmtId="0" fontId="19" fillId="5" borderId="0" xfId="0" applyFont="1" applyFill="1" applyBorder="1" applyAlignment="1">
      <alignment horizontal="left" vertical="top" wrapText="1"/>
    </xf>
    <xf numFmtId="0" fontId="0" fillId="0" borderId="7" xfId="0" applyFont="1" applyBorder="1" applyAlignment="1">
      <alignment horizontal="left" vertical="top"/>
    </xf>
    <xf numFmtId="0" fontId="0" fillId="0" borderId="6" xfId="0" applyFont="1" applyBorder="1" applyAlignment="1">
      <alignment horizontal="left" vertical="top"/>
    </xf>
    <xf numFmtId="0" fontId="22" fillId="0" borderId="0" xfId="0" applyFont="1"/>
    <xf numFmtId="0" fontId="0" fillId="0" borderId="0" xfId="0" applyAlignment="1">
      <alignment vertical="center"/>
    </xf>
    <xf numFmtId="166" fontId="0" fillId="0" borderId="0" xfId="0" applyNumberFormat="1" applyFont="1" applyAlignment="1" applyProtection="1"/>
    <xf numFmtId="0" fontId="10" fillId="2" borderId="1" xfId="0" applyFont="1" applyFill="1" applyBorder="1" applyAlignment="1">
      <alignment wrapText="1"/>
    </xf>
    <xf numFmtId="0" fontId="10" fillId="2" borderId="4" xfId="0" applyNumberFormat="1" applyFont="1" applyFill="1" applyBorder="1" applyAlignment="1" applyProtection="1">
      <alignment wrapText="1"/>
    </xf>
    <xf numFmtId="0" fontId="0" fillId="0" borderId="1" xfId="0" applyFont="1" applyFill="1" applyBorder="1" applyAlignment="1"/>
    <xf numFmtId="0" fontId="0" fillId="0" borderId="12" xfId="0" applyFont="1" applyFill="1" applyBorder="1" applyAlignment="1"/>
    <xf numFmtId="0" fontId="10" fillId="2" borderId="16" xfId="0" applyNumberFormat="1" applyFont="1" applyFill="1" applyBorder="1" applyAlignment="1" applyProtection="1">
      <alignment wrapText="1"/>
    </xf>
    <xf numFmtId="0" fontId="0" fillId="0" borderId="16" xfId="0" applyFont="1" applyBorder="1" applyAlignment="1"/>
    <xf numFmtId="0" fontId="0" fillId="0" borderId="2" xfId="0" applyFont="1" applyFill="1" applyBorder="1" applyAlignment="1"/>
    <xf numFmtId="0" fontId="0" fillId="0" borderId="3" xfId="0" applyFont="1" applyFill="1" applyBorder="1" applyAlignment="1"/>
    <xf numFmtId="166" fontId="0" fillId="0" borderId="0" xfId="0" quotePrefix="1" applyNumberFormat="1" applyFont="1" applyAlignment="1" applyProtection="1"/>
    <xf numFmtId="4" fontId="0" fillId="0" borderId="0" xfId="0" quotePrefix="1" applyNumberFormat="1" applyFont="1" applyFill="1" applyBorder="1" applyAlignment="1" applyProtection="1"/>
    <xf numFmtId="7" fontId="0" fillId="0" borderId="0" xfId="0" applyNumberFormat="1" applyFont="1" applyAlignment="1" applyProtection="1"/>
    <xf numFmtId="166" fontId="0" fillId="0" borderId="0" xfId="0" quotePrefix="1" applyNumberFormat="1"/>
    <xf numFmtId="7" fontId="0" fillId="0" borderId="0" xfId="0" quotePrefix="1" applyNumberFormat="1"/>
    <xf numFmtId="0" fontId="0" fillId="0" borderId="0" xfId="0" quotePrefix="1" applyFont="1" applyAlignment="1" applyProtection="1"/>
    <xf numFmtId="0" fontId="0" fillId="0" borderId="0" xfId="0" quotePrefix="1"/>
    <xf numFmtId="0" fontId="0" fillId="0" borderId="0" xfId="0" quotePrefix="1" applyFill="1" applyBorder="1"/>
    <xf numFmtId="4" fontId="0" fillId="0" borderId="16" xfId="0" quotePrefix="1" applyNumberFormat="1" applyFont="1" applyFill="1" applyBorder="1" applyAlignment="1" applyProtection="1"/>
    <xf numFmtId="4" fontId="0" fillId="0" borderId="10" xfId="0" quotePrefix="1" applyNumberFormat="1" applyFont="1" applyFill="1" applyBorder="1" applyAlignment="1" applyProtection="1"/>
    <xf numFmtId="2" fontId="0" fillId="0" borderId="0" xfId="0" applyNumberFormat="1"/>
    <xf numFmtId="166" fontId="2" fillId="0" borderId="0" xfId="0" applyNumberFormat="1" applyFont="1" applyAlignment="1" applyProtection="1"/>
    <xf numFmtId="167" fontId="0" fillId="0" borderId="0" xfId="0" applyNumberFormat="1" applyFont="1" applyAlignment="1" applyProtection="1"/>
    <xf numFmtId="0" fontId="0" fillId="0" borderId="0" xfId="0" applyNumberFormat="1" applyFont="1" applyAlignment="1" applyProtection="1"/>
    <xf numFmtId="0" fontId="4" fillId="0" borderId="0" xfId="0" applyFont="1" applyAlignment="1" applyProtection="1"/>
    <xf numFmtId="1" fontId="4" fillId="0" borderId="0" xfId="0" applyNumberFormat="1" applyFont="1" applyAlignment="1" applyProtection="1">
      <alignment horizontal="left"/>
    </xf>
    <xf numFmtId="166" fontId="4" fillId="0" borderId="0" xfId="0" applyNumberFormat="1" applyFont="1" applyAlignment="1" applyProtection="1"/>
    <xf numFmtId="167" fontId="4" fillId="0" borderId="0" xfId="0" applyNumberFormat="1" applyFont="1" applyAlignment="1" applyProtection="1"/>
    <xf numFmtId="0" fontId="7" fillId="3" borderId="0" xfId="0" applyFont="1" applyFill="1" applyAlignment="1" applyProtection="1"/>
    <xf numFmtId="166" fontId="2" fillId="3" borderId="0" xfId="0" applyNumberFormat="1" applyFont="1" applyFill="1" applyAlignment="1" applyProtection="1"/>
    <xf numFmtId="0" fontId="2" fillId="3" borderId="0" xfId="0" applyFont="1" applyFill="1" applyAlignment="1" applyProtection="1"/>
    <xf numFmtId="0" fontId="7" fillId="3" borderId="0" xfId="0" applyFont="1" applyFill="1" applyBorder="1" applyAlignment="1" applyProtection="1"/>
    <xf numFmtId="166" fontId="8" fillId="3" borderId="0" xfId="0" applyNumberFormat="1" applyFont="1" applyFill="1" applyAlignment="1" applyProtection="1"/>
    <xf numFmtId="166" fontId="7" fillId="3" borderId="0" xfId="0" applyNumberFormat="1" applyFont="1" applyFill="1" applyAlignment="1" applyProtection="1"/>
    <xf numFmtId="166" fontId="0" fillId="3" borderId="0" xfId="0" applyNumberFormat="1" applyFont="1" applyFill="1" applyAlignment="1" applyProtection="1"/>
    <xf numFmtId="167" fontId="7" fillId="3" borderId="0" xfId="0" applyNumberFormat="1" applyFont="1" applyFill="1" applyAlignment="1" applyProtection="1"/>
    <xf numFmtId="167" fontId="2" fillId="3" borderId="0" xfId="0" applyNumberFormat="1" applyFont="1" applyFill="1" applyAlignment="1" applyProtection="1"/>
    <xf numFmtId="1" fontId="7" fillId="3" borderId="0" xfId="0" applyNumberFormat="1" applyFont="1" applyFill="1" applyAlignment="1" applyProtection="1">
      <alignment horizontal="left"/>
    </xf>
    <xf numFmtId="7" fontId="7" fillId="3" borderId="0" xfId="0" applyNumberFormat="1" applyFont="1" applyFill="1" applyAlignment="1" applyProtection="1"/>
    <xf numFmtId="4" fontId="2" fillId="3" borderId="0" xfId="0" applyNumberFormat="1" applyFont="1" applyFill="1" applyAlignment="1" applyProtection="1"/>
    <xf numFmtId="0" fontId="8" fillId="3" borderId="0" xfId="0" applyFont="1" applyFill="1" applyBorder="1" applyAlignment="1" applyProtection="1"/>
    <xf numFmtId="0" fontId="8" fillId="3" borderId="0" xfId="0" applyFont="1" applyFill="1" applyAlignment="1" applyProtection="1"/>
    <xf numFmtId="0" fontId="0" fillId="3" borderId="0" xfId="0" applyFont="1" applyFill="1" applyBorder="1" applyAlignment="1" applyProtection="1"/>
    <xf numFmtId="0" fontId="24" fillId="3" borderId="0" xfId="0" applyFont="1" applyFill="1" applyAlignment="1" applyProtection="1"/>
    <xf numFmtId="10" fontId="23" fillId="3" borderId="0" xfId="0" applyNumberFormat="1" applyFont="1" applyFill="1" applyAlignment="1" applyProtection="1"/>
    <xf numFmtId="0" fontId="24" fillId="3" borderId="0" xfId="0" applyFont="1" applyFill="1" applyBorder="1" applyAlignment="1" applyProtection="1"/>
    <xf numFmtId="0" fontId="34" fillId="0" borderId="0" xfId="1" applyFill="1" applyBorder="1" applyAlignment="1" applyProtection="1">
      <alignment horizontal="left" vertical="top" wrapText="1"/>
      <protection locked="0"/>
    </xf>
    <xf numFmtId="0" fontId="34" fillId="5" borderId="0" xfId="1" applyFill="1" applyBorder="1" applyAlignment="1" applyProtection="1">
      <alignment wrapText="1"/>
      <protection locked="0"/>
    </xf>
    <xf numFmtId="0" fontId="10" fillId="6" borderId="0" xfId="0" applyFont="1" applyFill="1"/>
    <xf numFmtId="0" fontId="0" fillId="2" borderId="0" xfId="0" applyFill="1"/>
    <xf numFmtId="2" fontId="0" fillId="5" borderId="0" xfId="0" applyNumberFormat="1" applyFill="1"/>
    <xf numFmtId="0" fontId="0" fillId="5" borderId="0" xfId="0" applyFill="1"/>
    <xf numFmtId="0" fontId="0" fillId="0" borderId="0" xfId="0" applyFill="1" applyAlignment="1"/>
    <xf numFmtId="0" fontId="34" fillId="0" borderId="0" xfId="1" applyFill="1" applyAlignment="1"/>
    <xf numFmtId="0" fontId="0" fillId="0" borderId="0" xfId="0" applyFill="1" applyAlignment="1">
      <alignment vertical="center"/>
    </xf>
    <xf numFmtId="0" fontId="0" fillId="7" borderId="16" xfId="0" applyFont="1" applyFill="1" applyBorder="1" applyAlignment="1">
      <alignment horizontal="left" vertical="top"/>
    </xf>
    <xf numFmtId="0" fontId="0" fillId="7" borderId="0" xfId="0" applyFont="1" applyFill="1" applyBorder="1" applyAlignment="1">
      <alignment horizontal="left" vertical="top" wrapText="1"/>
    </xf>
    <xf numFmtId="0" fontId="0" fillId="7" borderId="15" xfId="0" applyFont="1" applyFill="1" applyBorder="1" applyAlignment="1">
      <alignment horizontal="left" vertical="top" wrapText="1"/>
    </xf>
    <xf numFmtId="0" fontId="25" fillId="2" borderId="1" xfId="0" applyFont="1" applyFill="1" applyBorder="1" applyAlignment="1">
      <alignment horizontal="left"/>
    </xf>
    <xf numFmtId="0" fontId="0" fillId="0" borderId="7" xfId="0" applyFont="1" applyFill="1" applyBorder="1" applyAlignment="1">
      <alignment horizontal="left" vertical="top"/>
    </xf>
    <xf numFmtId="0" fontId="0" fillId="0" borderId="6" xfId="0" applyFont="1" applyFill="1" applyBorder="1" applyAlignment="1">
      <alignment horizontal="left" vertical="top"/>
    </xf>
    <xf numFmtId="7" fontId="2" fillId="0" borderId="2" xfId="0" applyNumberFormat="1" applyFont="1" applyFill="1" applyBorder="1" applyAlignment="1">
      <alignment horizontal="left" vertical="top" wrapText="1"/>
    </xf>
    <xf numFmtId="166" fontId="2" fillId="0" borderId="2" xfId="0" applyNumberFormat="1" applyFont="1" applyFill="1" applyBorder="1" applyAlignment="1">
      <alignment horizontal="left" vertical="top" wrapText="1"/>
    </xf>
    <xf numFmtId="9" fontId="7" fillId="0" borderId="2" xfId="0" applyNumberFormat="1" applyFont="1" applyFill="1" applyBorder="1" applyAlignment="1" applyProtection="1">
      <alignment horizontal="left" vertical="top" wrapText="1"/>
    </xf>
    <xf numFmtId="1" fontId="2" fillId="0" borderId="2" xfId="0" applyNumberFormat="1" applyFont="1" applyFill="1" applyBorder="1" applyAlignment="1" applyProtection="1">
      <alignment horizontal="left" vertical="top" wrapText="1"/>
    </xf>
    <xf numFmtId="166" fontId="2" fillId="0" borderId="2" xfId="0" applyNumberFormat="1" applyFont="1" applyFill="1" applyBorder="1" applyAlignment="1" applyProtection="1">
      <alignment horizontal="left" vertical="top" wrapText="1"/>
    </xf>
    <xf numFmtId="166" fontId="2" fillId="0" borderId="2" xfId="0" applyNumberFormat="1" applyFont="1" applyFill="1" applyBorder="1" applyAlignment="1" applyProtection="1"/>
    <xf numFmtId="166" fontId="7" fillId="0" borderId="2" xfId="0" applyNumberFormat="1" applyFont="1" applyFill="1" applyBorder="1" applyAlignment="1" applyProtection="1"/>
    <xf numFmtId="166" fontId="0" fillId="0" borderId="0" xfId="0" quotePrefix="1" applyNumberFormat="1" applyFont="1" applyFill="1" applyAlignment="1" applyProtection="1"/>
    <xf numFmtId="7" fontId="2" fillId="0" borderId="2" xfId="0" applyNumberFormat="1" applyFont="1" applyFill="1" applyBorder="1" applyAlignment="1" applyProtection="1"/>
    <xf numFmtId="7" fontId="0" fillId="0" borderId="0" xfId="0" quotePrefix="1" applyNumberFormat="1" applyFont="1" applyFill="1" applyAlignment="1" applyProtection="1"/>
    <xf numFmtId="166" fontId="2" fillId="0" borderId="3" xfId="0" applyNumberFormat="1" applyFont="1" applyFill="1" applyBorder="1" applyAlignment="1" applyProtection="1"/>
    <xf numFmtId="166" fontId="0" fillId="0" borderId="0" xfId="0" quotePrefix="1" applyNumberFormat="1" applyFont="1" applyFill="1" applyBorder="1" applyAlignment="1" applyProtection="1"/>
    <xf numFmtId="1" fontId="7" fillId="0" borderId="0" xfId="0" applyNumberFormat="1" applyFont="1" applyFill="1" applyAlignment="1" applyProtection="1">
      <alignment horizontal="left"/>
    </xf>
    <xf numFmtId="166" fontId="0" fillId="0" borderId="0" xfId="0" quotePrefix="1" applyNumberFormat="1" applyFill="1"/>
    <xf numFmtId="0" fontId="0" fillId="0" borderId="10" xfId="0" applyFont="1" applyFill="1" applyBorder="1" applyAlignment="1" applyProtection="1"/>
    <xf numFmtId="0" fontId="8" fillId="3" borderId="0" xfId="0" applyFont="1" applyFill="1" applyAlignment="1">
      <alignment vertical="top"/>
    </xf>
    <xf numFmtId="0" fontId="0" fillId="0" borderId="0" xfId="0" applyBorder="1" applyAlignment="1">
      <alignment vertical="top"/>
    </xf>
    <xf numFmtId="0" fontId="0" fillId="0" borderId="0" xfId="0" applyNumberFormat="1" applyFont="1" applyAlignment="1">
      <alignment horizontal="left" vertical="top"/>
    </xf>
    <xf numFmtId="0" fontId="0" fillId="0" borderId="0" xfId="0" applyNumberFormat="1" applyAlignment="1">
      <alignment vertical="top"/>
    </xf>
    <xf numFmtId="0" fontId="10" fillId="0" borderId="0" xfId="0" applyNumberFormat="1" applyFont="1" applyAlignment="1">
      <alignment vertical="top"/>
    </xf>
    <xf numFmtId="0" fontId="0" fillId="0" borderId="2" xfId="0" applyNumberFormat="1" applyBorder="1" applyAlignment="1">
      <alignment vertical="top"/>
    </xf>
    <xf numFmtId="0" fontId="0" fillId="0" borderId="0" xfId="0" applyNumberFormat="1" applyFill="1" applyBorder="1" applyAlignment="1">
      <alignment vertical="top"/>
    </xf>
    <xf numFmtId="0" fontId="0" fillId="0" borderId="0" xfId="0" applyNumberFormat="1" applyFont="1" applyAlignment="1">
      <alignment vertical="top"/>
    </xf>
    <xf numFmtId="0" fontId="0" fillId="0" borderId="0" xfId="0" applyNumberFormat="1" applyFont="1" applyAlignment="1">
      <alignment horizontal="left" vertical="top" wrapText="1"/>
    </xf>
    <xf numFmtId="0" fontId="0" fillId="0" borderId="2" xfId="0" applyFont="1" applyBorder="1" applyAlignment="1">
      <alignment horizontal="left" vertical="top"/>
    </xf>
    <xf numFmtId="0" fontId="0" fillId="0" borderId="0" xfId="0" applyNumberFormat="1" applyBorder="1" applyAlignment="1">
      <alignment vertical="top"/>
    </xf>
    <xf numFmtId="0" fontId="0" fillId="3" borderId="0" xfId="0" applyFill="1" applyBorder="1" applyAlignment="1">
      <alignment vertical="top"/>
    </xf>
    <xf numFmtId="0" fontId="0" fillId="3" borderId="0" xfId="0" applyFont="1" applyFill="1" applyAlignment="1">
      <alignment horizontal="left" vertical="top"/>
    </xf>
    <xf numFmtId="0" fontId="8" fillId="3" borderId="0" xfId="0" applyFont="1" applyFill="1" applyBorder="1" applyAlignment="1">
      <alignment vertical="top"/>
    </xf>
    <xf numFmtId="0" fontId="0" fillId="3" borderId="0" xfId="0" applyFill="1" applyAlignment="1">
      <alignment vertical="top"/>
    </xf>
    <xf numFmtId="0" fontId="0" fillId="5" borderId="0" xfId="0" applyFill="1" applyBorder="1" applyAlignment="1">
      <alignment vertical="top"/>
    </xf>
    <xf numFmtId="0" fontId="0" fillId="0" borderId="10" xfId="0" applyFill="1" applyBorder="1"/>
    <xf numFmtId="0" fontId="0" fillId="4" borderId="0" xfId="0" applyFill="1" applyBorder="1" applyAlignment="1">
      <alignment horizontal="left" vertical="top"/>
    </xf>
    <xf numFmtId="0" fontId="0" fillId="0" borderId="0" xfId="0" applyFill="1" applyBorder="1" applyAlignment="1">
      <alignment horizontal="left" vertical="top"/>
    </xf>
    <xf numFmtId="0" fontId="0" fillId="0" borderId="0" xfId="0" applyFill="1" applyAlignment="1">
      <alignment horizontal="left"/>
    </xf>
    <xf numFmtId="0" fontId="13" fillId="0" borderId="5" xfId="0" applyFont="1" applyFill="1" applyBorder="1"/>
    <xf numFmtId="0" fontId="13" fillId="0" borderId="0" xfId="0" applyFont="1"/>
    <xf numFmtId="0" fontId="4" fillId="0" borderId="0" xfId="0" applyFont="1" applyBorder="1" applyAlignment="1">
      <alignment vertical="top"/>
    </xf>
    <xf numFmtId="0" fontId="4" fillId="3" borderId="0" xfId="0" applyFont="1" applyFill="1" applyBorder="1" applyAlignment="1">
      <alignment vertical="top"/>
    </xf>
    <xf numFmtId="0" fontId="8" fillId="0" borderId="1" xfId="0" applyFont="1" applyFill="1" applyBorder="1" applyAlignment="1">
      <alignment horizontal="left" vertical="top" wrapText="1"/>
    </xf>
    <xf numFmtId="0" fontId="0" fillId="0" borderId="9" xfId="0" applyNumberFormat="1" applyFill="1" applyBorder="1" applyAlignment="1" applyProtection="1">
      <alignment horizontal="left" vertical="top" wrapText="1"/>
      <protection locked="0"/>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wrapText="1"/>
    </xf>
    <xf numFmtId="0" fontId="10" fillId="2" borderId="6" xfId="0" applyFont="1" applyFill="1" applyBorder="1" applyAlignment="1">
      <alignment horizontal="right" wrapText="1"/>
    </xf>
    <xf numFmtId="0" fontId="10" fillId="2" borderId="7" xfId="0" applyFont="1" applyFill="1" applyBorder="1" applyAlignment="1">
      <alignment horizontal="right" wrapText="1"/>
    </xf>
    <xf numFmtId="0" fontId="17" fillId="0" borderId="1" xfId="0" applyFont="1" applyBorder="1" applyAlignment="1">
      <alignment horizontal="left" vertical="top"/>
    </xf>
    <xf numFmtId="4" fontId="19" fillId="0" borderId="2" xfId="0" applyNumberFormat="1" applyFont="1" applyFill="1" applyBorder="1" applyAlignment="1" applyProtection="1"/>
    <xf numFmtId="10" fontId="19" fillId="0" borderId="2" xfId="0" applyNumberFormat="1" applyFont="1" applyFill="1" applyBorder="1" applyAlignment="1" applyProtection="1"/>
    <xf numFmtId="0" fontId="34" fillId="0" borderId="0" xfId="1" applyFill="1" applyBorder="1" applyAlignment="1" applyProtection="1">
      <alignment wrapText="1"/>
      <protection locked="0"/>
    </xf>
    <xf numFmtId="0" fontId="34" fillId="5" borderId="0" xfId="1" applyNumberFormat="1" applyFill="1" applyBorder="1" applyAlignment="1" applyProtection="1">
      <alignment horizontal="left" wrapText="1"/>
      <protection locked="0"/>
    </xf>
    <xf numFmtId="0" fontId="34" fillId="0" borderId="0" xfId="1" applyNumberFormat="1" applyFill="1" applyBorder="1" applyAlignment="1" applyProtection="1">
      <alignment horizontal="left" wrapText="1"/>
      <protection locked="0"/>
    </xf>
    <xf numFmtId="0" fontId="25" fillId="2" borderId="1" xfId="0" applyFont="1" applyFill="1" applyBorder="1" applyAlignment="1">
      <alignment horizontal="left" wrapText="1"/>
    </xf>
    <xf numFmtId="0" fontId="25" fillId="2" borderId="4" xfId="0" applyNumberFormat="1" applyFont="1" applyFill="1" applyBorder="1" applyAlignment="1" applyProtection="1">
      <alignment horizontal="left"/>
    </xf>
    <xf numFmtId="0" fontId="8" fillId="0" borderId="12" xfId="0" applyNumberFormat="1" applyFont="1" applyFill="1" applyBorder="1" applyAlignment="1" applyProtection="1">
      <alignment horizontal="left" vertical="top"/>
    </xf>
    <xf numFmtId="0" fontId="25" fillId="2" borderId="5"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8" fillId="0" borderId="2" xfId="0" applyFont="1" applyFill="1" applyBorder="1" applyAlignment="1" applyProtection="1">
      <alignment horizontal="left" vertical="top" wrapText="1"/>
    </xf>
    <xf numFmtId="0" fontId="8" fillId="0" borderId="12" xfId="0" applyFont="1" applyFill="1" applyBorder="1" applyAlignment="1" applyProtection="1">
      <alignment vertical="top"/>
    </xf>
    <xf numFmtId="0" fontId="8" fillId="0" borderId="1" xfId="0" applyFont="1" applyFill="1" applyBorder="1" applyAlignment="1" applyProtection="1">
      <alignment horizontal="left" vertical="top" wrapText="1"/>
    </xf>
    <xf numFmtId="0" fontId="8" fillId="0" borderId="12" xfId="0" applyFont="1" applyFill="1" applyBorder="1" applyAlignment="1">
      <alignment vertical="top"/>
    </xf>
    <xf numFmtId="0" fontId="8" fillId="0" borderId="0" xfId="0" applyFont="1"/>
    <xf numFmtId="0" fontId="34" fillId="0" borderId="0" xfId="1" applyFill="1" applyBorder="1" applyAlignment="1" applyProtection="1">
      <alignment horizontal="left" wrapText="1"/>
      <protection locked="0"/>
    </xf>
    <xf numFmtId="0" fontId="34" fillId="5" borderId="0" xfId="1" applyFill="1" applyBorder="1" applyAlignment="1" applyProtection="1">
      <alignment horizontal="left" vertical="top" wrapText="1"/>
      <protection locked="0"/>
    </xf>
    <xf numFmtId="10" fontId="2" fillId="0" borderId="1" xfId="0" applyNumberFormat="1" applyFont="1" applyFill="1" applyBorder="1" applyAlignment="1" applyProtection="1">
      <alignment horizontal="left" vertical="top" wrapText="1"/>
    </xf>
    <xf numFmtId="10" fontId="2" fillId="0" borderId="2" xfId="0" applyNumberFormat="1" applyFont="1" applyFill="1" applyBorder="1" applyAlignment="1" applyProtection="1">
      <alignment horizontal="left" vertical="top" wrapText="1"/>
    </xf>
    <xf numFmtId="2" fontId="0" fillId="0" borderId="0" xfId="0" applyNumberFormat="1" applyFill="1"/>
    <xf numFmtId="49" fontId="0" fillId="5" borderId="0" xfId="0" applyNumberFormat="1" applyFill="1"/>
    <xf numFmtId="10" fontId="0" fillId="5" borderId="0" xfId="0" applyNumberFormat="1" applyFill="1"/>
    <xf numFmtId="0" fontId="0" fillId="6" borderId="0" xfId="0" applyFill="1"/>
    <xf numFmtId="49" fontId="0" fillId="6" borderId="0" xfId="0" applyNumberFormat="1" applyFill="1"/>
    <xf numFmtId="10" fontId="0" fillId="6" borderId="0" xfId="0" applyNumberFormat="1" applyFill="1"/>
    <xf numFmtId="0" fontId="0" fillId="6" borderId="0" xfId="0" applyFill="1" applyBorder="1" applyAlignment="1">
      <alignment vertical="top"/>
    </xf>
    <xf numFmtId="0" fontId="21" fillId="5" borderId="0" xfId="0" applyFont="1" applyFill="1" applyBorder="1" applyAlignment="1">
      <alignment vertical="top" wrapText="1"/>
    </xf>
    <xf numFmtId="0" fontId="21" fillId="5" borderId="0" xfId="0" applyFont="1" applyFill="1" applyAlignment="1">
      <alignment wrapText="1"/>
    </xf>
    <xf numFmtId="49" fontId="0" fillId="0" borderId="0" xfId="0" applyNumberFormat="1" applyAlignment="1">
      <alignment vertical="top"/>
    </xf>
    <xf numFmtId="169" fontId="0" fillId="0" borderId="0" xfId="0" applyNumberFormat="1" applyAlignment="1">
      <alignment vertical="top"/>
    </xf>
    <xf numFmtId="166" fontId="0" fillId="0" borderId="0" xfId="0" applyNumberFormat="1" applyAlignment="1">
      <alignment vertical="top"/>
    </xf>
    <xf numFmtId="168" fontId="0" fillId="0" borderId="0" xfId="0" applyNumberFormat="1" applyAlignment="1">
      <alignment vertical="top"/>
    </xf>
    <xf numFmtId="165" fontId="0" fillId="0" borderId="0" xfId="0" applyNumberFormat="1" applyAlignment="1">
      <alignment vertical="top"/>
    </xf>
    <xf numFmtId="1" fontId="4" fillId="0" borderId="0" xfId="0" applyNumberFormat="1" applyFont="1" applyBorder="1" applyAlignment="1">
      <alignment vertical="top"/>
    </xf>
    <xf numFmtId="1" fontId="0" fillId="0" borderId="14" xfId="0" applyNumberFormat="1" applyBorder="1" applyAlignment="1">
      <alignment vertical="top"/>
    </xf>
    <xf numFmtId="166" fontId="0" fillId="0" borderId="2" xfId="0" applyNumberFormat="1" applyBorder="1" applyAlignment="1">
      <alignment vertical="top"/>
    </xf>
    <xf numFmtId="1" fontId="0" fillId="0" borderId="2" xfId="0" applyNumberFormat="1" applyBorder="1" applyAlignment="1">
      <alignment vertical="top"/>
    </xf>
    <xf numFmtId="9" fontId="0" fillId="0" borderId="2" xfId="0" applyNumberFormat="1" applyBorder="1" applyAlignment="1">
      <alignment vertical="top"/>
    </xf>
    <xf numFmtId="1" fontId="0" fillId="0" borderId="0" xfId="0" applyNumberFormat="1" applyAlignment="1">
      <alignment vertical="top"/>
    </xf>
    <xf numFmtId="7" fontId="0" fillId="0" borderId="2" xfId="0" applyNumberFormat="1" applyBorder="1" applyAlignment="1">
      <alignment vertical="top"/>
    </xf>
    <xf numFmtId="10" fontId="0" fillId="0" borderId="2" xfId="0" applyNumberFormat="1" applyBorder="1" applyAlignment="1">
      <alignment vertical="top"/>
    </xf>
    <xf numFmtId="4" fontId="0" fillId="0" borderId="2" xfId="0" applyNumberFormat="1" applyBorder="1" applyAlignment="1">
      <alignment vertical="top"/>
    </xf>
    <xf numFmtId="1" fontId="0" fillId="0" borderId="0" xfId="0" applyNumberFormat="1" applyBorder="1" applyAlignment="1">
      <alignment vertical="top"/>
    </xf>
    <xf numFmtId="0" fontId="0" fillId="8" borderId="2" xfId="0" applyFill="1" applyBorder="1" applyAlignment="1">
      <alignment vertical="top"/>
    </xf>
    <xf numFmtId="0" fontId="0" fillId="9" borderId="0" xfId="0" applyFill="1" applyBorder="1" applyAlignment="1">
      <alignment vertical="top"/>
    </xf>
    <xf numFmtId="0" fontId="0" fillId="9" borderId="0" xfId="0" applyFill="1" applyBorder="1"/>
    <xf numFmtId="0" fontId="0" fillId="0" borderId="6" xfId="0" applyFont="1" applyFill="1" applyBorder="1" applyAlignment="1" applyProtection="1">
      <alignment horizontal="left" vertical="top" wrapText="1"/>
    </xf>
    <xf numFmtId="0" fontId="0" fillId="0" borderId="7" xfId="0" applyFont="1" applyFill="1" applyBorder="1" applyAlignment="1" applyProtection="1">
      <alignment horizontal="left" vertical="top" wrapText="1"/>
    </xf>
    <xf numFmtId="0" fontId="0" fillId="0" borderId="2" xfId="0" applyBorder="1"/>
    <xf numFmtId="166" fontId="10" fillId="0" borderId="3" xfId="0" applyNumberFormat="1" applyFont="1" applyFill="1" applyBorder="1" applyAlignment="1" applyProtection="1">
      <alignment horizontal="left" vertical="top"/>
    </xf>
    <xf numFmtId="0" fontId="17" fillId="0" borderId="0" xfId="0" applyFont="1" applyFill="1" applyBorder="1" applyAlignment="1">
      <alignment vertical="top" wrapText="1"/>
    </xf>
    <xf numFmtId="0" fontId="0" fillId="0" borderId="0" xfId="0" applyFont="1" applyAlignment="1">
      <alignment vertical="center"/>
    </xf>
    <xf numFmtId="0" fontId="0" fillId="5" borderId="0" xfId="0" applyFill="1" applyBorder="1" applyAlignment="1">
      <alignment vertical="center"/>
    </xf>
    <xf numFmtId="1" fontId="0" fillId="0" borderId="0" xfId="0" applyNumberFormat="1" applyAlignment="1">
      <alignment vertical="center"/>
    </xf>
    <xf numFmtId="0" fontId="0" fillId="3" borderId="0" xfId="0" applyFill="1" applyAlignment="1">
      <alignment vertical="center"/>
    </xf>
    <xf numFmtId="0" fontId="0" fillId="9" borderId="0" xfId="0" applyFill="1" applyBorder="1" applyAlignment="1">
      <alignment vertical="center"/>
    </xf>
    <xf numFmtId="0" fontId="0" fillId="2" borderId="0" xfId="0" applyFill="1" applyBorder="1" applyAlignment="1">
      <alignment horizontal="left" vertical="center"/>
    </xf>
    <xf numFmtId="0" fontId="8" fillId="0" borderId="0" xfId="0" applyFont="1" applyFill="1" applyBorder="1" applyAlignment="1">
      <alignment vertical="center"/>
    </xf>
    <xf numFmtId="0" fontId="22" fillId="0" borderId="0" xfId="0" applyFont="1" applyFill="1" applyAlignment="1">
      <alignment vertical="center"/>
    </xf>
    <xf numFmtId="0" fontId="0" fillId="3" borderId="0" xfId="0" applyFont="1" applyFill="1" applyAlignment="1">
      <alignment horizontal="left" vertical="center"/>
    </xf>
    <xf numFmtId="0" fontId="0" fillId="0" borderId="0" xfId="0" applyFont="1" applyFill="1" applyAlignment="1">
      <alignment vertical="center"/>
    </xf>
    <xf numFmtId="0" fontId="22" fillId="0" borderId="0" xfId="0" applyFont="1" applyFill="1"/>
    <xf numFmtId="0" fontId="22" fillId="0" borderId="0" xfId="0" applyFont="1" applyAlignment="1">
      <alignment vertical="center"/>
    </xf>
    <xf numFmtId="0" fontId="22" fillId="0" borderId="0" xfId="0" applyFont="1" applyAlignment="1">
      <alignment vertical="center" wrapText="1"/>
    </xf>
    <xf numFmtId="0" fontId="0" fillId="0" borderId="0" xfId="0" applyFill="1" applyAlignment="1" applyProtection="1"/>
    <xf numFmtId="7" fontId="0" fillId="3" borderId="0" xfId="0" applyNumberFormat="1" applyFont="1" applyFill="1" applyAlignment="1" applyProtection="1"/>
    <xf numFmtId="4" fontId="23" fillId="3" borderId="0" xfId="0" applyNumberFormat="1" applyFont="1" applyFill="1" applyAlignment="1" applyProtection="1"/>
    <xf numFmtId="7" fontId="8" fillId="3" borderId="0" xfId="0" applyNumberFormat="1" applyFont="1" applyFill="1" applyAlignment="1" applyProtection="1"/>
    <xf numFmtId="0" fontId="0" fillId="10" borderId="0" xfId="0" applyFill="1"/>
    <xf numFmtId="0" fontId="0" fillId="10" borderId="0" xfId="0" applyFill="1" applyBorder="1" applyAlignment="1">
      <alignment vertical="top"/>
    </xf>
    <xf numFmtId="0" fontId="0" fillId="10" borderId="0" xfId="0" applyFill="1" applyAlignment="1">
      <alignment vertical="top"/>
    </xf>
    <xf numFmtId="0" fontId="0" fillId="10" borderId="0" xfId="0" applyNumberFormat="1" applyFill="1" applyAlignment="1">
      <alignment vertical="top"/>
    </xf>
    <xf numFmtId="0" fontId="8" fillId="10" borderId="0" xfId="0" applyFont="1" applyFill="1" applyBorder="1" applyAlignment="1">
      <alignment horizontal="left" vertical="top"/>
    </xf>
    <xf numFmtId="0" fontId="0" fillId="10" borderId="0" xfId="0" applyFont="1" applyFill="1" applyAlignment="1">
      <alignment horizontal="left" vertical="top"/>
    </xf>
    <xf numFmtId="0" fontId="0" fillId="10" borderId="0" xfId="0" applyFill="1" applyAlignment="1">
      <alignment vertical="center"/>
    </xf>
    <xf numFmtId="0" fontId="8" fillId="10" borderId="0" xfId="0" applyFont="1" applyFill="1" applyBorder="1" applyAlignment="1">
      <alignment vertical="top"/>
    </xf>
    <xf numFmtId="4" fontId="0" fillId="4" borderId="16" xfId="0" applyNumberFormat="1" applyFont="1" applyFill="1" applyBorder="1" applyAlignment="1" applyProtection="1"/>
    <xf numFmtId="0" fontId="4" fillId="0" borderId="0" xfId="0" applyFont="1" applyAlignment="1">
      <alignment vertical="top"/>
    </xf>
    <xf numFmtId="166" fontId="0" fillId="0" borderId="18" xfId="0" applyNumberFormat="1" applyBorder="1" applyAlignment="1">
      <alignment vertical="top"/>
    </xf>
    <xf numFmtId="166" fontId="0" fillId="0" borderId="14" xfId="0" applyNumberFormat="1" applyBorder="1" applyAlignment="1">
      <alignment vertical="top"/>
    </xf>
    <xf numFmtId="0" fontId="13" fillId="0" borderId="8" xfId="0" applyFont="1" applyFill="1" applyBorder="1" applyAlignment="1">
      <alignment horizontal="right"/>
    </xf>
    <xf numFmtId="7" fontId="8" fillId="0" borderId="0" xfId="0" applyNumberFormat="1" applyFont="1" applyAlignment="1" applyProtection="1"/>
    <xf numFmtId="166" fontId="8" fillId="0" borderId="0" xfId="0" applyNumberFormat="1" applyFont="1" applyAlignment="1" applyProtection="1"/>
    <xf numFmtId="0" fontId="26" fillId="0" borderId="0" xfId="0" applyFont="1" applyFill="1"/>
    <xf numFmtId="0" fontId="0" fillId="8" borderId="0" xfId="0" applyFill="1" applyBorder="1" applyAlignment="1">
      <alignment vertical="top"/>
    </xf>
    <xf numFmtId="0" fontId="0" fillId="11" borderId="0" xfId="0" applyFill="1" applyBorder="1" applyAlignment="1">
      <alignment vertical="top"/>
    </xf>
    <xf numFmtId="0" fontId="13" fillId="0" borderId="4" xfId="0" applyFont="1" applyFill="1" applyBorder="1"/>
    <xf numFmtId="0" fontId="2" fillId="0" borderId="0" xfId="0" applyFont="1" applyFill="1" applyBorder="1" applyAlignment="1">
      <alignment horizontal="left" vertical="top"/>
    </xf>
    <xf numFmtId="0" fontId="13" fillId="0" borderId="0" xfId="0" applyFont="1" applyFill="1" applyBorder="1" applyAlignment="1">
      <alignment horizontal="left" vertical="top"/>
    </xf>
    <xf numFmtId="0" fontId="0" fillId="0" borderId="4" xfId="0" applyFont="1" applyFill="1" applyBorder="1" applyAlignment="1">
      <alignment horizontal="left" vertical="top"/>
    </xf>
    <xf numFmtId="166" fontId="0" fillId="0" borderId="0" xfId="0" applyNumberFormat="1" applyFill="1" applyBorder="1"/>
    <xf numFmtId="0" fontId="0" fillId="0" borderId="0" xfId="0" applyFont="1" applyFill="1" applyBorder="1" applyAlignment="1">
      <alignment vertical="top"/>
    </xf>
    <xf numFmtId="166" fontId="0" fillId="0" borderId="0" xfId="0" quotePrefix="1" applyNumberFormat="1" applyFill="1" applyAlignment="1" applyProtection="1"/>
    <xf numFmtId="0" fontId="0" fillId="0" borderId="0" xfId="0" quotePrefix="1" applyFill="1" applyAlignment="1" applyProtection="1"/>
    <xf numFmtId="0" fontId="27" fillId="0" borderId="0" xfId="0" applyFont="1" applyFill="1" applyBorder="1" applyAlignment="1">
      <alignment horizontal="left" wrapText="1"/>
    </xf>
    <xf numFmtId="0" fontId="2" fillId="5" borderId="1" xfId="0" applyFont="1" applyFill="1" applyBorder="1" applyAlignment="1">
      <alignment horizontal="left" vertical="top"/>
    </xf>
    <xf numFmtId="0" fontId="2" fillId="5" borderId="6" xfId="0" applyFont="1" applyFill="1" applyBorder="1" applyAlignment="1">
      <alignment horizontal="left" vertical="top" wrapText="1"/>
    </xf>
    <xf numFmtId="0" fontId="0" fillId="5" borderId="7" xfId="0" applyNumberFormat="1" applyFill="1" applyBorder="1" applyAlignment="1" applyProtection="1">
      <alignment horizontal="left" vertical="top" wrapText="1"/>
    </xf>
    <xf numFmtId="0" fontId="7" fillId="5" borderId="1" xfId="0" applyFont="1" applyFill="1" applyBorder="1" applyAlignment="1">
      <alignment horizontal="left" vertical="top"/>
    </xf>
    <xf numFmtId="0" fontId="0" fillId="5" borderId="7" xfId="0" applyFont="1" applyFill="1" applyBorder="1" applyAlignment="1" applyProtection="1">
      <alignment horizontal="left" vertical="top" wrapText="1"/>
    </xf>
    <xf numFmtId="0" fontId="0" fillId="5" borderId="7" xfId="0" applyFont="1" applyFill="1" applyBorder="1" applyAlignment="1">
      <alignment horizontal="left" vertical="top" wrapText="1"/>
    </xf>
    <xf numFmtId="0" fontId="2" fillId="5" borderId="4" xfId="0" applyFont="1" applyFill="1" applyBorder="1" applyAlignment="1">
      <alignment horizontal="left" vertical="top"/>
    </xf>
    <xf numFmtId="0" fontId="2" fillId="5" borderId="8" xfId="0" applyFont="1" applyFill="1" applyBorder="1" applyAlignment="1">
      <alignment horizontal="left" vertical="top" wrapText="1"/>
    </xf>
    <xf numFmtId="0" fontId="0" fillId="5" borderId="9" xfId="0" applyFont="1" applyFill="1" applyBorder="1" applyAlignment="1">
      <alignment horizontal="left" vertical="top" wrapText="1"/>
    </xf>
    <xf numFmtId="0" fontId="10" fillId="5" borderId="6" xfId="0" applyFont="1" applyFill="1" applyBorder="1" applyAlignment="1">
      <alignment horizontal="left" wrapText="1"/>
    </xf>
    <xf numFmtId="0" fontId="10" fillId="5" borderId="7" xfId="0" applyFont="1" applyFill="1" applyBorder="1" applyAlignment="1">
      <alignment horizontal="left" vertical="top" wrapText="1"/>
    </xf>
    <xf numFmtId="0" fontId="10" fillId="5" borderId="6" xfId="0" applyFont="1" applyFill="1" applyBorder="1" applyAlignment="1">
      <alignment horizontal="left"/>
    </xf>
    <xf numFmtId="0" fontId="7" fillId="5" borderId="1" xfId="0" applyFont="1" applyFill="1" applyBorder="1" applyAlignment="1">
      <alignment horizontal="left" vertical="top" wrapText="1"/>
    </xf>
    <xf numFmtId="0" fontId="7" fillId="5" borderId="6" xfId="0" applyFont="1" applyFill="1" applyBorder="1" applyAlignment="1">
      <alignment horizontal="left" vertical="top" wrapText="1"/>
    </xf>
    <xf numFmtId="0" fontId="2" fillId="5" borderId="7" xfId="0" applyNumberFormat="1" applyFont="1" applyFill="1" applyBorder="1" applyAlignment="1" applyProtection="1">
      <alignment horizontal="left" vertical="top" wrapText="1"/>
    </xf>
    <xf numFmtId="0" fontId="0" fillId="5" borderId="9" xfId="0" applyNumberFormat="1" applyFill="1" applyBorder="1" applyAlignment="1" applyProtection="1">
      <alignment horizontal="left" vertical="top" wrapText="1"/>
    </xf>
    <xf numFmtId="0" fontId="2" fillId="5" borderId="6" xfId="0" applyFont="1" applyFill="1" applyBorder="1" applyAlignment="1">
      <alignment horizontal="left" vertical="top"/>
    </xf>
    <xf numFmtId="0" fontId="0" fillId="5" borderId="7" xfId="0" applyNumberFormat="1" applyFill="1" applyBorder="1" applyAlignment="1" applyProtection="1">
      <alignment horizontal="left" vertical="top"/>
    </xf>
    <xf numFmtId="0" fontId="10" fillId="5" borderId="7" xfId="0" applyFont="1" applyFill="1" applyBorder="1" applyAlignment="1">
      <alignment horizontal="left" wrapText="1"/>
    </xf>
    <xf numFmtId="0" fontId="37" fillId="12" borderId="7" xfId="0" applyFont="1" applyFill="1" applyBorder="1" applyAlignment="1">
      <alignment horizontal="left" vertical="top" wrapText="1"/>
    </xf>
    <xf numFmtId="0" fontId="0" fillId="13" borderId="0" xfId="0" applyFont="1" applyFill="1" applyAlignment="1">
      <alignment horizontal="left" vertical="top"/>
    </xf>
    <xf numFmtId="0" fontId="8" fillId="13" borderId="0" xfId="0" applyFont="1" applyFill="1" applyBorder="1" applyAlignment="1">
      <alignment horizontal="left" vertical="top"/>
    </xf>
    <xf numFmtId="0" fontId="0" fillId="0" borderId="0" xfId="0"/>
    <xf numFmtId="0" fontId="38" fillId="0" borderId="0" xfId="1" applyFont="1" applyFill="1" applyBorder="1" applyAlignment="1" applyProtection="1">
      <alignment horizontal="left" wrapText="1"/>
      <protection locked="0"/>
    </xf>
    <xf numFmtId="0" fontId="1" fillId="0" borderId="0" xfId="0" applyFont="1" applyFill="1" applyBorder="1" applyAlignment="1">
      <alignment horizontal="left" vertical="top" wrapText="1"/>
    </xf>
    <xf numFmtId="0" fontId="0" fillId="0" borderId="0" xfId="0" applyFont="1" applyFill="1" applyBorder="1" applyAlignment="1">
      <alignment wrapText="1"/>
    </xf>
    <xf numFmtId="0" fontId="35" fillId="0" borderId="0" xfId="0" applyFont="1" applyFill="1" applyBorder="1" applyAlignment="1">
      <alignment wrapText="1"/>
    </xf>
    <xf numFmtId="0" fontId="8" fillId="0" borderId="7" xfId="0" applyFont="1" applyFill="1" applyBorder="1" applyAlignment="1">
      <alignment horizontal="left" vertical="top" wrapText="1"/>
    </xf>
    <xf numFmtId="0" fontId="34" fillId="0" borderId="0" xfId="1" applyFill="1" applyBorder="1" applyAlignment="1" applyProtection="1">
      <alignment horizontal="left" vertical="top" wrapText="1"/>
      <protection locked="0"/>
    </xf>
    <xf numFmtId="0" fontId="0" fillId="0" borderId="0" xfId="0" applyFont="1" applyFill="1" applyBorder="1" applyAlignment="1">
      <alignment vertical="top" wrapText="1"/>
    </xf>
    <xf numFmtId="0" fontId="0" fillId="0" borderId="10" xfId="0" applyFill="1" applyBorder="1"/>
    <xf numFmtId="0" fontId="35" fillId="0" borderId="0" xfId="0" applyFont="1"/>
    <xf numFmtId="0" fontId="0" fillId="0" borderId="0" xfId="0" applyAlignment="1">
      <alignment vertical="center" wrapText="1"/>
    </xf>
    <xf numFmtId="0" fontId="8" fillId="13" borderId="0" xfId="0" applyFont="1" applyFill="1" applyBorder="1" applyAlignment="1">
      <alignment vertical="top"/>
    </xf>
    <xf numFmtId="0" fontId="0" fillId="13" borderId="0" xfId="0" applyFill="1"/>
    <xf numFmtId="0" fontId="0" fillId="13" borderId="0" xfId="0" applyFill="1" applyBorder="1" applyAlignment="1">
      <alignment vertical="top"/>
    </xf>
    <xf numFmtId="0" fontId="0" fillId="13" borderId="0" xfId="0" applyFill="1" applyAlignment="1">
      <alignment vertical="top"/>
    </xf>
    <xf numFmtId="0" fontId="0" fillId="13" borderId="0" xfId="0" applyNumberFormat="1" applyFill="1" applyAlignment="1">
      <alignment vertical="top"/>
    </xf>
    <xf numFmtId="0" fontId="0" fillId="14" borderId="0" xfId="0" applyFill="1" applyBorder="1" applyAlignment="1">
      <alignment vertical="top"/>
    </xf>
    <xf numFmtId="0" fontId="0" fillId="14" borderId="0" xfId="0" applyFill="1" applyAlignment="1">
      <alignment vertical="center"/>
    </xf>
    <xf numFmtId="1" fontId="0" fillId="14" borderId="0" xfId="0" applyNumberFormat="1" applyFill="1" applyAlignment="1">
      <alignment vertical="center"/>
    </xf>
    <xf numFmtId="0" fontId="0" fillId="14" borderId="0" xfId="0" applyFill="1" applyAlignment="1">
      <alignment vertical="top"/>
    </xf>
    <xf numFmtId="1" fontId="0" fillId="14" borderId="2" xfId="0" applyNumberFormat="1" applyFill="1" applyBorder="1" applyAlignment="1">
      <alignment vertical="top"/>
    </xf>
    <xf numFmtId="1" fontId="0" fillId="14" borderId="0" xfId="0" applyNumberFormat="1" applyFill="1" applyAlignment="1">
      <alignment vertical="top"/>
    </xf>
    <xf numFmtId="1" fontId="2" fillId="14" borderId="2" xfId="0" applyNumberFormat="1" applyFont="1" applyFill="1" applyBorder="1" applyAlignment="1" applyProtection="1">
      <alignment horizontal="left" vertical="top" wrapText="1"/>
    </xf>
    <xf numFmtId="0" fontId="0" fillId="14" borderId="0" xfId="0" applyFont="1" applyFill="1" applyBorder="1" applyAlignment="1">
      <alignment vertical="top" wrapText="1"/>
    </xf>
    <xf numFmtId="0" fontId="34" fillId="14" borderId="0" xfId="1" applyFill="1" applyBorder="1" applyAlignment="1" applyProtection="1">
      <alignment horizontal="left" vertical="top" wrapText="1"/>
      <protection locked="0"/>
    </xf>
    <xf numFmtId="0" fontId="8" fillId="14" borderId="1" xfId="0" applyFont="1" applyFill="1" applyBorder="1" applyAlignment="1">
      <alignment horizontal="left" vertical="top" wrapText="1"/>
    </xf>
    <xf numFmtId="0" fontId="0" fillId="14" borderId="1" xfId="0" applyFont="1" applyFill="1" applyBorder="1" applyAlignment="1">
      <alignment horizontal="left" vertical="top"/>
    </xf>
    <xf numFmtId="0" fontId="0" fillId="14" borderId="6" xfId="0" applyFont="1" applyFill="1" applyBorder="1" applyAlignment="1">
      <alignment horizontal="left" vertical="top" wrapText="1"/>
    </xf>
    <xf numFmtId="0" fontId="0" fillId="14" borderId="0" xfId="0" applyNumberFormat="1" applyFill="1" applyBorder="1" applyAlignment="1">
      <alignment vertical="top"/>
    </xf>
    <xf numFmtId="0" fontId="0" fillId="14" borderId="0" xfId="0" applyNumberFormat="1" applyFill="1" applyAlignment="1">
      <alignment vertical="top"/>
    </xf>
    <xf numFmtId="0" fontId="0" fillId="0" borderId="0" xfId="0"/>
    <xf numFmtId="0" fontId="0" fillId="0" borderId="2" xfId="0" applyFont="1" applyBorder="1" applyAlignment="1">
      <alignment horizontal="left" vertical="top" wrapText="1"/>
    </xf>
    <xf numFmtId="0" fontId="0" fillId="0" borderId="0" xfId="0"/>
    <xf numFmtId="0" fontId="0" fillId="0" borderId="0" xfId="0" applyFill="1" applyAlignment="1" applyProtection="1"/>
    <xf numFmtId="0" fontId="0" fillId="0" borderId="0" xfId="0"/>
    <xf numFmtId="0" fontId="0" fillId="0" borderId="0" xfId="0" applyAlignment="1"/>
    <xf numFmtId="0" fontId="0" fillId="0" borderId="0" xfId="0" applyAlignment="1">
      <alignment vertical="top"/>
    </xf>
    <xf numFmtId="0" fontId="0" fillId="0" borderId="0" xfId="0" applyAlignment="1">
      <alignment horizontal="left"/>
    </xf>
    <xf numFmtId="0" fontId="0" fillId="0" borderId="0" xfId="0" applyFill="1" applyBorder="1"/>
    <xf numFmtId="0" fontId="0" fillId="0" borderId="2" xfId="0" applyBorder="1" applyAlignment="1">
      <alignment vertical="top"/>
    </xf>
    <xf numFmtId="0" fontId="0" fillId="0" borderId="0" xfId="0" applyFont="1" applyAlignment="1" applyProtection="1"/>
    <xf numFmtId="0" fontId="0" fillId="0" borderId="0" xfId="0" applyFont="1" applyBorder="1" applyAlignment="1" applyProtection="1"/>
    <xf numFmtId="0" fontId="34" fillId="0" borderId="0" xfId="1" applyFill="1" applyBorder="1" applyAlignment="1" applyProtection="1">
      <alignment horizontal="left" vertical="top" wrapText="1"/>
      <protection locked="0"/>
    </xf>
    <xf numFmtId="0" fontId="0" fillId="0" borderId="0" xfId="0" applyNumberFormat="1" applyBorder="1" applyAlignment="1">
      <alignment vertical="top"/>
    </xf>
    <xf numFmtId="0" fontId="0" fillId="0" borderId="10" xfId="0" applyFill="1" applyBorder="1"/>
    <xf numFmtId="166" fontId="0" fillId="0" borderId="2" xfId="0" applyNumberFormat="1" applyBorder="1" applyAlignment="1">
      <alignment vertical="top"/>
    </xf>
    <xf numFmtId="1" fontId="0" fillId="0" borderId="2" xfId="0" applyNumberFormat="1" applyBorder="1" applyAlignment="1">
      <alignment vertical="top"/>
    </xf>
    <xf numFmtId="0" fontId="0" fillId="0" borderId="0" xfId="0"/>
    <xf numFmtId="0" fontId="35" fillId="0" borderId="2" xfId="0" applyFont="1" applyBorder="1" applyAlignment="1">
      <alignment vertical="top" wrapText="1"/>
    </xf>
    <xf numFmtId="0" fontId="0" fillId="0" borderId="0" xfId="0" applyBorder="1"/>
    <xf numFmtId="4" fontId="0" fillId="0" borderId="0" xfId="0" applyNumberFormat="1" applyBorder="1"/>
    <xf numFmtId="9" fontId="0" fillId="0" borderId="0" xfId="0" applyNumberFormat="1" applyBorder="1"/>
    <xf numFmtId="0" fontId="0" fillId="0" borderId="0" xfId="0"/>
    <xf numFmtId="0" fontId="37" fillId="0" borderId="2" xfId="0" applyFont="1" applyBorder="1"/>
    <xf numFmtId="0" fontId="37" fillId="0" borderId="18" xfId="0" applyFont="1" applyBorder="1"/>
    <xf numFmtId="0" fontId="0" fillId="15" borderId="14" xfId="0" applyFill="1" applyBorder="1"/>
    <xf numFmtId="0" fontId="37" fillId="0" borderId="3" xfId="0" applyFont="1" applyBorder="1"/>
    <xf numFmtId="0" fontId="0" fillId="0" borderId="0" xfId="0"/>
    <xf numFmtId="9" fontId="0" fillId="0" borderId="2" xfId="0" applyNumberFormat="1" applyBorder="1"/>
    <xf numFmtId="9" fontId="0" fillId="0" borderId="0" xfId="0" applyNumberFormat="1" applyBorder="1"/>
    <xf numFmtId="167" fontId="0" fillId="15" borderId="14" xfId="0" applyNumberFormat="1" applyFont="1" applyFill="1" applyBorder="1" applyAlignment="1" applyProtection="1"/>
    <xf numFmtId="0" fontId="0" fillId="0" borderId="0" xfId="0" applyBorder="1" applyAlignment="1">
      <alignment horizontal="right"/>
    </xf>
    <xf numFmtId="0" fontId="0" fillId="0" borderId="0" xfId="0" applyFill="1" applyBorder="1" applyAlignment="1">
      <alignment horizontal="right"/>
    </xf>
    <xf numFmtId="0" fontId="0" fillId="14" borderId="0" xfId="0" quotePrefix="1" applyFill="1" applyBorder="1" applyAlignment="1">
      <alignment vertical="top"/>
    </xf>
    <xf numFmtId="0" fontId="0" fillId="14" borderId="0" xfId="0" quotePrefix="1" applyFill="1" applyBorder="1" applyAlignment="1">
      <alignment vertical="center"/>
    </xf>
    <xf numFmtId="0" fontId="0" fillId="5" borderId="15" xfId="0" applyNumberFormat="1" applyFill="1" applyBorder="1" applyAlignment="1" applyProtection="1">
      <alignment horizontal="left" vertical="top" wrapText="1"/>
      <protection locked="0"/>
    </xf>
    <xf numFmtId="0" fontId="0" fillId="14" borderId="2" xfId="0" applyNumberFormat="1" applyFill="1" applyBorder="1" applyAlignment="1" applyProtection="1">
      <alignment horizontal="left" vertical="top" wrapText="1"/>
    </xf>
    <xf numFmtId="166" fontId="2" fillId="0" borderId="2" xfId="0" quotePrefix="1" applyNumberFormat="1" applyFont="1" applyFill="1" applyBorder="1" applyAlignment="1">
      <alignment horizontal="left" vertical="top" wrapText="1"/>
    </xf>
    <xf numFmtId="0" fontId="0" fillId="0" borderId="0" xfId="0"/>
    <xf numFmtId="0" fontId="0" fillId="0" borderId="0" xfId="0" applyFont="1" applyAlignment="1" applyProtection="1"/>
    <xf numFmtId="4" fontId="0" fillId="0" borderId="2" xfId="0" quotePrefix="1" applyNumberFormat="1" applyFont="1" applyFill="1" applyBorder="1" applyAlignment="1">
      <alignment horizontal="left" vertical="top" wrapText="1"/>
    </xf>
    <xf numFmtId="10" fontId="17" fillId="0" borderId="2" xfId="0" quotePrefix="1" applyNumberFormat="1" applyFont="1" applyFill="1" applyBorder="1" applyAlignment="1">
      <alignment horizontal="left" vertical="top" wrapText="1"/>
    </xf>
    <xf numFmtId="0" fontId="36" fillId="0" borderId="0" xfId="0" applyFont="1"/>
    <xf numFmtId="166" fontId="36" fillId="0" borderId="0" xfId="0" quotePrefix="1" applyNumberFormat="1" applyFont="1" applyFill="1" applyAlignment="1" applyProtection="1"/>
    <xf numFmtId="0" fontId="36" fillId="0" borderId="0" xfId="0" applyFont="1" applyFill="1" applyAlignment="1" applyProtection="1"/>
    <xf numFmtId="0" fontId="0" fillId="0" borderId="0" xfId="0"/>
    <xf numFmtId="0" fontId="0" fillId="0" borderId="0" xfId="0" applyFont="1" applyAlignment="1" applyProtection="1"/>
    <xf numFmtId="4" fontId="0" fillId="0" borderId="0" xfId="0" applyNumberFormat="1" applyFont="1" applyFill="1" applyBorder="1" applyAlignment="1" applyProtection="1"/>
    <xf numFmtId="0" fontId="0" fillId="0" borderId="0" xfId="0" applyFill="1" applyAlignment="1" applyProtection="1"/>
    <xf numFmtId="166" fontId="36" fillId="0" borderId="0" xfId="0" applyNumberFormat="1" applyFont="1" applyFill="1" applyBorder="1" applyAlignment="1" applyProtection="1"/>
    <xf numFmtId="0" fontId="0" fillId="16" borderId="0" xfId="0" applyFill="1" applyAlignment="1" applyProtection="1"/>
    <xf numFmtId="0" fontId="20" fillId="12" borderId="0" xfId="0" applyFont="1" applyFill="1" applyBorder="1" applyAlignment="1">
      <alignment wrapText="1"/>
    </xf>
    <xf numFmtId="0" fontId="21" fillId="12" borderId="0" xfId="0" applyFont="1" applyFill="1" applyBorder="1" applyAlignment="1">
      <alignment wrapText="1"/>
    </xf>
    <xf numFmtId="0" fontId="17" fillId="12" borderId="0" xfId="0" applyFont="1" applyFill="1" applyBorder="1" applyAlignment="1">
      <alignment wrapText="1"/>
    </xf>
    <xf numFmtId="0" fontId="17" fillId="12" borderId="0" xfId="0" applyFont="1" applyFill="1" applyBorder="1" applyAlignment="1">
      <alignment vertical="top" wrapText="1"/>
    </xf>
    <xf numFmtId="0" fontId="40" fillId="12" borderId="0" xfId="0" applyFont="1" applyFill="1"/>
    <xf numFmtId="0" fontId="21" fillId="12" borderId="6" xfId="0" applyFont="1" applyFill="1" applyBorder="1" applyAlignment="1">
      <alignment wrapText="1"/>
    </xf>
    <xf numFmtId="0" fontId="30" fillId="12" borderId="0" xfId="0" applyFont="1" applyFill="1" applyBorder="1" applyAlignment="1">
      <alignment wrapText="1"/>
    </xf>
    <xf numFmtId="0" fontId="39" fillId="0" borderId="0" xfId="0" applyFont="1" applyFill="1" applyBorder="1" applyAlignment="1" applyProtection="1"/>
    <xf numFmtId="0" fontId="39" fillId="0" borderId="8" xfId="0" applyFont="1" applyFill="1" applyBorder="1" applyAlignment="1" applyProtection="1"/>
    <xf numFmtId="0" fontId="21" fillId="0" borderId="1" xfId="0" applyFont="1" applyBorder="1" applyAlignment="1">
      <alignment horizontal="left" vertical="top"/>
    </xf>
    <xf numFmtId="0" fontId="0" fillId="0" borderId="0" xfId="0" applyFill="1" applyAlignment="1">
      <alignment vertical="center"/>
    </xf>
    <xf numFmtId="0" fontId="0" fillId="0" borderId="1"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8" xfId="0" applyFill="1" applyBorder="1"/>
    <xf numFmtId="0" fontId="0" fillId="0" borderId="7"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 xfId="0" applyFont="1" applyFill="1" applyBorder="1" applyAlignment="1">
      <alignment horizontal="left" vertical="top"/>
    </xf>
    <xf numFmtId="0" fontId="41" fillId="0" borderId="1" xfId="0" applyFont="1" applyFill="1" applyBorder="1" applyAlignment="1">
      <alignment horizontal="left" vertical="top"/>
    </xf>
    <xf numFmtId="0" fontId="0" fillId="0" borderId="0" xfId="0" applyFill="1" applyBorder="1"/>
    <xf numFmtId="0" fontId="0" fillId="0" borderId="4"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11" xfId="0" applyFont="1" applyFill="1" applyBorder="1" applyAlignment="1">
      <alignment horizontal="left" vertical="top" wrapText="1"/>
    </xf>
    <xf numFmtId="0" fontId="34" fillId="0" borderId="0" xfId="1" applyFill="1" applyBorder="1" applyAlignment="1" applyProtection="1">
      <alignment horizontal="left" vertical="top" wrapText="1"/>
      <protection locked="0"/>
    </xf>
    <xf numFmtId="0" fontId="0" fillId="0" borderId="0" xfId="0" applyFill="1" applyAlignment="1">
      <alignment vertical="center"/>
    </xf>
    <xf numFmtId="0" fontId="0" fillId="0" borderId="7" xfId="0" applyFont="1" applyFill="1" applyBorder="1" applyAlignment="1">
      <alignment horizontal="left" vertical="top"/>
    </xf>
    <xf numFmtId="0" fontId="0" fillId="0" borderId="6" xfId="0" applyFont="1" applyFill="1" applyBorder="1" applyAlignment="1">
      <alignment horizontal="left" vertical="top"/>
    </xf>
    <xf numFmtId="0" fontId="41" fillId="0" borderId="1" xfId="0" applyFont="1" applyFill="1" applyBorder="1" applyAlignment="1">
      <alignment horizontal="left" vertical="top" wrapText="1"/>
    </xf>
    <xf numFmtId="0" fontId="34" fillId="0" borderId="0" xfId="1" applyFill="1" applyBorder="1" applyAlignment="1" applyProtection="1">
      <alignment wrapText="1"/>
      <protection locked="0"/>
    </xf>
    <xf numFmtId="0" fontId="0" fillId="0" borderId="6" xfId="0" applyFont="1" applyFill="1" applyBorder="1" applyAlignment="1" applyProtection="1">
      <alignment horizontal="left" vertical="top" wrapText="1"/>
    </xf>
    <xf numFmtId="0" fontId="42" fillId="0" borderId="0" xfId="0" applyFont="1" applyFill="1" applyAlignment="1" applyProtection="1"/>
    <xf numFmtId="0" fontId="0" fillId="13" borderId="1" xfId="0" applyFont="1" applyFill="1" applyBorder="1" applyAlignment="1" applyProtection="1">
      <alignment vertical="top" wrapText="1"/>
      <protection locked="0"/>
    </xf>
    <xf numFmtId="0" fontId="0" fillId="13" borderId="2" xfId="0" applyNumberFormat="1" applyFill="1" applyBorder="1" applyAlignment="1" applyProtection="1">
      <alignment horizontal="left" vertical="top" wrapText="1"/>
      <protection locked="0"/>
    </xf>
    <xf numFmtId="0" fontId="0" fillId="13" borderId="1" xfId="0" applyFont="1" applyFill="1" applyBorder="1" applyAlignment="1" applyProtection="1">
      <alignment horizontal="left" vertical="top" wrapText="1"/>
      <protection locked="0"/>
    </xf>
    <xf numFmtId="49" fontId="0" fillId="13" borderId="2" xfId="0" applyNumberFormat="1" applyFill="1" applyBorder="1" applyAlignment="1" applyProtection="1">
      <alignment horizontal="left" vertical="top" wrapText="1"/>
      <protection locked="0"/>
    </xf>
    <xf numFmtId="0" fontId="0" fillId="13" borderId="2" xfId="0" applyFont="1" applyFill="1" applyBorder="1" applyAlignment="1" applyProtection="1">
      <alignment horizontal="left" vertical="top" wrapText="1"/>
      <protection locked="0"/>
    </xf>
    <xf numFmtId="0" fontId="34" fillId="13" borderId="2" xfId="1" applyFill="1" applyBorder="1" applyAlignment="1" applyProtection="1">
      <alignment horizontal="left" vertical="top" wrapText="1"/>
      <protection locked="0"/>
    </xf>
    <xf numFmtId="49" fontId="0" fillId="13" borderId="2" xfId="0" applyNumberFormat="1" applyFont="1" applyFill="1" applyBorder="1" applyAlignment="1" applyProtection="1">
      <alignment horizontal="left" vertical="top" wrapText="1"/>
      <protection locked="0"/>
    </xf>
    <xf numFmtId="166" fontId="10" fillId="13" borderId="2" xfId="0" applyNumberFormat="1" applyFont="1" applyFill="1" applyBorder="1" applyAlignment="1" applyProtection="1">
      <alignment horizontal="left" vertical="top" wrapText="1"/>
      <protection locked="0"/>
    </xf>
    <xf numFmtId="168" fontId="8" fillId="13" borderId="2" xfId="1" applyNumberFormat="1" applyFont="1" applyFill="1" applyBorder="1" applyAlignment="1" applyProtection="1">
      <alignment horizontal="left" vertical="top" wrapText="1"/>
      <protection locked="0"/>
    </xf>
    <xf numFmtId="165" fontId="0" fillId="13" borderId="2" xfId="0" applyNumberFormat="1" applyFont="1" applyFill="1" applyBorder="1" applyAlignment="1" applyProtection="1">
      <alignment horizontal="left" vertical="top" wrapText="1"/>
      <protection locked="0"/>
    </xf>
    <xf numFmtId="1" fontId="2" fillId="13" borderId="2" xfId="0" applyNumberFormat="1" applyFont="1" applyFill="1" applyBorder="1" applyAlignment="1" applyProtection="1">
      <alignment horizontal="left" vertical="top" wrapText="1"/>
      <protection locked="0"/>
    </xf>
    <xf numFmtId="0" fontId="10" fillId="13" borderId="2" xfId="0" applyNumberFormat="1" applyFont="1" applyFill="1" applyBorder="1" applyAlignment="1" applyProtection="1">
      <alignment horizontal="left" vertical="top" wrapText="1"/>
      <protection locked="0"/>
    </xf>
    <xf numFmtId="1" fontId="35" fillId="13" borderId="2" xfId="0" applyNumberFormat="1" applyFont="1" applyFill="1" applyBorder="1" applyAlignment="1" applyProtection="1">
      <alignment horizontal="left" vertical="top" wrapText="1"/>
      <protection locked="0"/>
    </xf>
    <xf numFmtId="0" fontId="0" fillId="13" borderId="20" xfId="0" applyNumberFormat="1" applyFill="1" applyBorder="1" applyAlignment="1" applyProtection="1">
      <alignment horizontal="left" vertical="top" wrapText="1"/>
      <protection locked="0"/>
    </xf>
    <xf numFmtId="0" fontId="0" fillId="13" borderId="14" xfId="0" applyNumberFormat="1" applyFill="1" applyBorder="1" applyAlignment="1" applyProtection="1">
      <alignment horizontal="left" vertical="top" wrapText="1"/>
      <protection locked="0"/>
    </xf>
    <xf numFmtId="1" fontId="2" fillId="13" borderId="1" xfId="0" applyNumberFormat="1" applyFont="1" applyFill="1" applyBorder="1" applyAlignment="1" applyProtection="1">
      <alignment horizontal="left" vertical="top" wrapText="1"/>
      <protection locked="0"/>
    </xf>
    <xf numFmtId="1" fontId="2" fillId="13" borderId="2" xfId="0" applyNumberFormat="1" applyFont="1" applyFill="1" applyBorder="1" applyAlignment="1" applyProtection="1">
      <alignment horizontal="left" vertical="top" wrapText="1"/>
    </xf>
    <xf numFmtId="0" fontId="0" fillId="13" borderId="2" xfId="0" applyNumberFormat="1" applyFont="1" applyFill="1" applyBorder="1" applyAlignment="1" applyProtection="1">
      <alignment horizontal="left" vertical="top" wrapText="1"/>
      <protection locked="0"/>
    </xf>
    <xf numFmtId="0" fontId="2" fillId="13" borderId="2" xfId="0" applyNumberFormat="1" applyFont="1" applyFill="1" applyBorder="1" applyAlignment="1" applyProtection="1">
      <alignment horizontal="left" vertical="top" wrapText="1"/>
      <protection locked="0"/>
    </xf>
    <xf numFmtId="0" fontId="0" fillId="13" borderId="21" xfId="0" applyNumberFormat="1" applyFill="1" applyBorder="1" applyAlignment="1" applyProtection="1">
      <alignment horizontal="left" vertical="top" wrapText="1"/>
      <protection locked="0"/>
    </xf>
    <xf numFmtId="0" fontId="2" fillId="17" borderId="0" xfId="0" applyFont="1" applyFill="1" applyAlignment="1">
      <alignment horizontal="left"/>
    </xf>
    <xf numFmtId="0" fontId="2" fillId="17" borderId="0" xfId="0" applyFont="1" applyFill="1" applyAlignment="1">
      <alignment horizontal="left" vertical="top" wrapText="1"/>
    </xf>
    <xf numFmtId="0" fontId="0" fillId="17" borderId="0" xfId="0" applyFont="1" applyFill="1" applyAlignment="1">
      <alignment horizontal="left" vertical="top"/>
    </xf>
    <xf numFmtId="0" fontId="29" fillId="17" borderId="0" xfId="0" applyFont="1" applyFill="1" applyAlignment="1">
      <alignment horizontal="right" vertical="top"/>
    </xf>
    <xf numFmtId="0" fontId="2" fillId="17" borderId="0" xfId="0" applyFont="1" applyFill="1" applyAlignment="1">
      <alignment horizontal="left" vertical="top"/>
    </xf>
    <xf numFmtId="0" fontId="7" fillId="17" borderId="0" xfId="0" applyFont="1" applyFill="1" applyAlignment="1">
      <alignment horizontal="right" vertical="top"/>
    </xf>
    <xf numFmtId="0" fontId="0" fillId="17" borderId="0" xfId="0" applyFont="1" applyFill="1" applyAlignment="1">
      <alignment horizontal="left" vertical="top" wrapText="1"/>
    </xf>
    <xf numFmtId="0" fontId="11" fillId="17" borderId="0" xfId="0" applyFont="1" applyFill="1" applyBorder="1" applyAlignment="1" applyProtection="1">
      <alignment horizontal="left" vertical="center"/>
      <protection hidden="1"/>
    </xf>
    <xf numFmtId="0" fontId="11" fillId="17" borderId="0" xfId="0" applyFont="1" applyFill="1" applyBorder="1" applyAlignment="1" applyProtection="1">
      <alignment horizontal="left" vertical="center" wrapText="1"/>
      <protection hidden="1"/>
    </xf>
    <xf numFmtId="0" fontId="8" fillId="17" borderId="8" xfId="0" applyFont="1" applyFill="1" applyBorder="1" applyAlignment="1">
      <alignment horizontal="right" vertical="top" wrapText="1"/>
    </xf>
    <xf numFmtId="0" fontId="8" fillId="17" borderId="8" xfId="0" applyFont="1" applyFill="1" applyBorder="1" applyAlignment="1">
      <alignment horizontal="left" vertical="top" wrapText="1"/>
    </xf>
    <xf numFmtId="0" fontId="35" fillId="0" borderId="0" xfId="0" applyFont="1" applyFill="1" applyBorder="1" applyAlignment="1" applyProtection="1">
      <alignment vertical="top" wrapText="1"/>
    </xf>
    <xf numFmtId="0" fontId="0" fillId="0" borderId="0" xfId="0" applyFill="1" applyBorder="1" applyAlignment="1" applyProtection="1"/>
    <xf numFmtId="167" fontId="36" fillId="0" borderId="0" xfId="0" applyNumberFormat="1" applyFont="1" applyFill="1" applyAlignment="1" applyProtection="1"/>
    <xf numFmtId="7" fontId="36" fillId="0" borderId="0" xfId="0" applyNumberFormat="1" applyFont="1" applyFill="1" applyAlignment="1" applyProtection="1"/>
    <xf numFmtId="166" fontId="42" fillId="0" borderId="0" xfId="0" applyNumberFormat="1" applyFont="1" applyFill="1" applyBorder="1" applyAlignment="1" applyProtection="1"/>
    <xf numFmtId="166" fontId="0" fillId="13" borderId="2" xfId="0" applyNumberFormat="1" applyFont="1" applyFill="1" applyBorder="1" applyAlignment="1" applyProtection="1">
      <protection locked="0"/>
    </xf>
    <xf numFmtId="167" fontId="0" fillId="13" borderId="2" xfId="0" applyNumberFormat="1" applyFont="1" applyFill="1" applyBorder="1" applyAlignment="1" applyProtection="1">
      <protection locked="0"/>
    </xf>
    <xf numFmtId="0" fontId="7" fillId="13" borderId="2" xfId="0" applyFont="1" applyFill="1" applyBorder="1" applyAlignment="1" applyProtection="1">
      <alignment wrapText="1"/>
      <protection locked="0"/>
    </xf>
    <xf numFmtId="0" fontId="0" fillId="13" borderId="2" xfId="0" applyNumberFormat="1" applyFont="1" applyFill="1" applyBorder="1" applyAlignment="1" applyProtection="1">
      <alignment wrapText="1"/>
      <protection locked="0"/>
    </xf>
    <xf numFmtId="0" fontId="0" fillId="13" borderId="18" xfId="0" applyNumberFormat="1" applyFont="1" applyFill="1" applyBorder="1" applyAlignment="1" applyProtection="1">
      <alignment wrapText="1"/>
      <protection locked="0"/>
    </xf>
    <xf numFmtId="167" fontId="0" fillId="13" borderId="18" xfId="0" applyNumberFormat="1" applyFont="1" applyFill="1" applyBorder="1" applyAlignment="1" applyProtection="1">
      <protection locked="0"/>
    </xf>
    <xf numFmtId="0" fontId="0" fillId="13" borderId="3" xfId="0" applyNumberFormat="1" applyFont="1" applyFill="1" applyBorder="1" applyAlignment="1" applyProtection="1">
      <alignment wrapText="1"/>
      <protection locked="0"/>
    </xf>
    <xf numFmtId="167" fontId="0" fillId="13" borderId="3" xfId="0" applyNumberFormat="1" applyFont="1" applyFill="1" applyBorder="1" applyAlignment="1" applyProtection="1">
      <protection locked="0"/>
    </xf>
    <xf numFmtId="0" fontId="2" fillId="15" borderId="1" xfId="0" applyFont="1" applyFill="1" applyBorder="1" applyAlignment="1">
      <alignment horizontal="left"/>
    </xf>
    <xf numFmtId="10" fontId="2" fillId="0" borderId="2" xfId="0" applyNumberFormat="1" applyFont="1" applyFill="1" applyBorder="1" applyAlignment="1">
      <alignment horizontal="left" vertical="top" wrapText="1"/>
    </xf>
    <xf numFmtId="0" fontId="0" fillId="13" borderId="2" xfId="0" applyNumberFormat="1" applyFont="1" applyFill="1" applyBorder="1" applyAlignment="1" applyProtection="1">
      <alignment horizontal="left" wrapText="1"/>
      <protection locked="0"/>
    </xf>
    <xf numFmtId="1" fontId="2" fillId="13" borderId="2" xfId="0" applyNumberFormat="1" applyFont="1" applyFill="1" applyBorder="1" applyAlignment="1" applyProtection="1">
      <alignment horizontal="left" wrapText="1"/>
      <protection locked="0"/>
    </xf>
    <xf numFmtId="0" fontId="0" fillId="13" borderId="2" xfId="0" applyFont="1" applyFill="1" applyBorder="1" applyAlignment="1" applyProtection="1">
      <alignment horizontal="left" wrapText="1"/>
      <protection locked="0"/>
    </xf>
    <xf numFmtId="166" fontId="2" fillId="13" borderId="3" xfId="0" applyNumberFormat="1" applyFont="1" applyFill="1" applyBorder="1" applyAlignment="1" applyProtection="1">
      <alignment horizontal="left" wrapText="1"/>
      <protection locked="0"/>
    </xf>
    <xf numFmtId="166" fontId="0" fillId="13" borderId="3" xfId="0" applyNumberFormat="1" applyFont="1" applyFill="1" applyBorder="1" applyAlignment="1" applyProtection="1">
      <alignment horizontal="left" vertical="top" wrapText="1"/>
      <protection locked="0"/>
    </xf>
    <xf numFmtId="0" fontId="0" fillId="13" borderId="1" xfId="0" applyNumberFormat="1" applyFill="1" applyBorder="1" applyAlignment="1" applyProtection="1">
      <alignment horizontal="left" vertical="top" wrapText="1"/>
      <protection locked="0"/>
    </xf>
    <xf numFmtId="49" fontId="0" fillId="13" borderId="1" xfId="0" applyNumberFormat="1" applyFill="1" applyBorder="1" applyAlignment="1" applyProtection="1">
      <alignment horizontal="left" vertical="top" wrapText="1"/>
      <protection locked="0"/>
    </xf>
    <xf numFmtId="166" fontId="10" fillId="13" borderId="1" xfId="0" applyNumberFormat="1" applyFont="1" applyFill="1" applyBorder="1" applyAlignment="1" applyProtection="1">
      <alignment horizontal="left" vertical="top" wrapText="1"/>
      <protection locked="0"/>
    </xf>
    <xf numFmtId="0" fontId="2" fillId="17" borderId="0" xfId="0" applyFont="1" applyFill="1" applyAlignment="1" applyProtection="1">
      <alignment horizontal="left" vertical="top"/>
    </xf>
    <xf numFmtId="0" fontId="0" fillId="17" borderId="0" xfId="0" applyFill="1" applyAlignment="1" applyProtection="1"/>
    <xf numFmtId="0" fontId="0" fillId="17" borderId="0" xfId="0" applyFill="1"/>
    <xf numFmtId="0" fontId="2" fillId="17" borderId="0" xfId="0" applyFont="1" applyFill="1" applyAlignment="1" applyProtection="1"/>
    <xf numFmtId="0" fontId="7" fillId="17" borderId="0" xfId="0" applyFont="1" applyFill="1" applyAlignment="1" applyProtection="1"/>
    <xf numFmtId="0" fontId="0" fillId="17" borderId="8" xfId="0" applyNumberFormat="1" applyFont="1" applyFill="1" applyBorder="1" applyAlignment="1" applyProtection="1"/>
    <xf numFmtId="0" fontId="0" fillId="17" borderId="0" xfId="0" applyFont="1" applyFill="1" applyAlignment="1" applyProtection="1"/>
    <xf numFmtId="0" fontId="2" fillId="17" borderId="0" xfId="0" applyFont="1" applyFill="1" applyAlignment="1"/>
    <xf numFmtId="0" fontId="0" fillId="17" borderId="0" xfId="0" applyFill="1" applyAlignment="1"/>
    <xf numFmtId="0" fontId="13" fillId="17" borderId="0" xfId="0" applyFont="1" applyFill="1"/>
    <xf numFmtId="0" fontId="0" fillId="17" borderId="0" xfId="0" applyFill="1" applyAlignment="1">
      <alignment horizontal="left" wrapText="1"/>
    </xf>
    <xf numFmtId="0" fontId="0" fillId="17" borderId="0" xfId="0" applyFont="1" applyFill="1"/>
    <xf numFmtId="0" fontId="42" fillId="17" borderId="0" xfId="0" applyFont="1" applyFill="1" applyBorder="1"/>
    <xf numFmtId="0" fontId="2" fillId="17" borderId="0" xfId="0" applyFont="1" applyFill="1" applyAlignment="1">
      <alignment wrapText="1"/>
    </xf>
    <xf numFmtId="0" fontId="7" fillId="17" borderId="0" xfId="0" applyFont="1" applyFill="1" applyAlignment="1">
      <alignment horizontal="left" vertical="top" wrapText="1"/>
    </xf>
    <xf numFmtId="0" fontId="0" fillId="17" borderId="0" xfId="0" applyFill="1" applyAlignment="1">
      <alignment horizontal="left"/>
    </xf>
    <xf numFmtId="0" fontId="8" fillId="17" borderId="0" xfId="0" applyFont="1" applyFill="1"/>
    <xf numFmtId="0" fontId="0" fillId="17" borderId="0" xfId="0" applyFill="1" applyAlignment="1">
      <alignment horizontal="left" vertical="top"/>
    </xf>
    <xf numFmtId="0" fontId="0" fillId="17" borderId="0" xfId="0" applyFill="1" applyAlignment="1">
      <alignment wrapText="1"/>
    </xf>
    <xf numFmtId="0" fontId="0" fillId="17" borderId="0" xfId="0" applyFill="1" applyAlignment="1">
      <alignment horizontal="left" vertical="top" wrapText="1"/>
    </xf>
    <xf numFmtId="0" fontId="29" fillId="17" borderId="0" xfId="0" applyFont="1" applyFill="1" applyAlignment="1" applyProtection="1">
      <alignment horizontal="right" vertical="top"/>
    </xf>
    <xf numFmtId="0" fontId="2" fillId="17" borderId="0" xfId="0" applyFont="1" applyFill="1" applyAlignment="1" applyProtection="1">
      <alignment horizontal="left"/>
    </xf>
    <xf numFmtId="0" fontId="29" fillId="17" borderId="0" xfId="0" applyFont="1" applyFill="1" applyAlignment="1">
      <alignment horizontal="right"/>
    </xf>
    <xf numFmtId="0" fontId="31" fillId="17" borderId="0" xfId="0" applyFont="1" applyFill="1" applyAlignment="1">
      <alignment horizontal="right" wrapText="1"/>
    </xf>
    <xf numFmtId="0" fontId="31" fillId="17" borderId="0" xfId="0" applyFont="1" applyFill="1" applyAlignment="1">
      <alignment horizontal="right" vertical="top"/>
    </xf>
    <xf numFmtId="0" fontId="7" fillId="17" borderId="0" xfId="0" applyFont="1" applyFill="1" applyAlignment="1">
      <alignment horizontal="left" wrapText="1"/>
    </xf>
    <xf numFmtId="0" fontId="7" fillId="0" borderId="0" xfId="0" applyFont="1" applyAlignment="1" applyProtection="1">
      <alignment vertical="top"/>
    </xf>
    <xf numFmtId="0" fontId="7" fillId="0" borderId="0" xfId="0" applyFont="1" applyAlignment="1" applyProtection="1">
      <alignment horizontal="right" vertical="top"/>
    </xf>
    <xf numFmtId="10" fontId="0" fillId="13" borderId="2" xfId="0" applyNumberFormat="1" applyFill="1" applyBorder="1" applyProtection="1">
      <protection locked="0"/>
    </xf>
    <xf numFmtId="0" fontId="34" fillId="0" borderId="0" xfId="1" applyAlignment="1" applyProtection="1">
      <alignment vertical="center" wrapText="1"/>
      <protection locked="0"/>
    </xf>
    <xf numFmtId="0" fontId="34" fillId="0" borderId="0" xfId="1" applyFill="1" applyBorder="1" applyAlignment="1" applyProtection="1">
      <alignment vertical="top" wrapText="1"/>
      <protection locked="0"/>
    </xf>
    <xf numFmtId="0" fontId="19" fillId="12" borderId="0" xfId="0" applyFont="1" applyFill="1" applyBorder="1" applyAlignment="1">
      <alignment wrapText="1"/>
    </xf>
    <xf numFmtId="0" fontId="34" fillId="12" borderId="0" xfId="1" applyFill="1" applyProtection="1">
      <protection locked="0"/>
    </xf>
    <xf numFmtId="0" fontId="37" fillId="0" borderId="16" xfId="0" applyFont="1" applyFill="1" applyBorder="1" applyAlignment="1">
      <alignment horizontal="left" vertical="top" wrapText="1"/>
    </xf>
    <xf numFmtId="0" fontId="43" fillId="0" borderId="4" xfId="0" applyFont="1" applyFill="1" applyBorder="1" applyAlignment="1">
      <alignment horizontal="left" vertical="top" wrapText="1"/>
    </xf>
    <xf numFmtId="0" fontId="42" fillId="0" borderId="0" xfId="0" applyFont="1" applyAlignment="1">
      <alignment horizontal="right"/>
    </xf>
    <xf numFmtId="9" fontId="33" fillId="0" borderId="19" xfId="0" applyNumberFormat="1" applyFont="1" applyBorder="1"/>
    <xf numFmtId="0" fontId="40" fillId="12" borderId="0" xfId="0" applyFont="1" applyFill="1" applyAlignment="1" applyProtection="1">
      <alignment wrapText="1"/>
    </xf>
    <xf numFmtId="0" fontId="42" fillId="17" borderId="0" xfId="0" applyFont="1" applyFill="1"/>
    <xf numFmtId="167" fontId="0" fillId="0" borderId="22" xfId="0" applyNumberFormat="1" applyFont="1" applyFill="1" applyBorder="1" applyAlignment="1" applyProtection="1"/>
    <xf numFmtId="4" fontId="35" fillId="0" borderId="18" xfId="0" applyNumberFormat="1" applyFont="1" applyFill="1" applyBorder="1" applyAlignment="1" applyProtection="1">
      <alignment horizontal="center" vertical="center" wrapText="1"/>
    </xf>
    <xf numFmtId="0" fontId="39" fillId="16" borderId="11" xfId="0" applyFont="1" applyFill="1" applyBorder="1" applyAlignment="1" applyProtection="1">
      <alignment horizontal="left" vertical="center"/>
    </xf>
    <xf numFmtId="0" fontId="35" fillId="0" borderId="23" xfId="0" applyNumberFormat="1" applyFont="1" applyFill="1" applyBorder="1" applyAlignment="1" applyProtection="1">
      <alignment wrapText="1"/>
    </xf>
    <xf numFmtId="0" fontId="0" fillId="16" borderId="5" xfId="0" applyFill="1" applyBorder="1" applyAlignment="1">
      <alignment horizontal="center" vertical="center"/>
    </xf>
    <xf numFmtId="0" fontId="0" fillId="0" borderId="24" xfId="0" applyFill="1" applyBorder="1"/>
    <xf numFmtId="0" fontId="35" fillId="13" borderId="14" xfId="0" applyNumberFormat="1" applyFont="1" applyFill="1" applyBorder="1" applyAlignment="1" applyProtection="1">
      <alignment wrapText="1"/>
      <protection locked="0"/>
    </xf>
    <xf numFmtId="0" fontId="2" fillId="0" borderId="4" xfId="0" applyFont="1" applyFill="1" applyBorder="1" applyAlignment="1">
      <alignment horizontal="left" vertical="top"/>
    </xf>
    <xf numFmtId="166" fontId="35" fillId="0" borderId="2" xfId="0" applyNumberFormat="1" applyFont="1" applyFill="1" applyBorder="1" applyAlignment="1" applyProtection="1"/>
    <xf numFmtId="10" fontId="0" fillId="0" borderId="2" xfId="0" applyNumberFormat="1" applyBorder="1"/>
    <xf numFmtId="4" fontId="0" fillId="0" borderId="16" xfId="0" quotePrefix="1" applyNumberFormat="1" applyFont="1" applyFill="1" applyBorder="1" applyAlignment="1" applyProtection="1">
      <alignment horizontal="right"/>
    </xf>
    <xf numFmtId="0" fontId="21" fillId="12" borderId="10" xfId="0" applyFont="1" applyFill="1" applyBorder="1" applyAlignment="1">
      <alignment wrapText="1"/>
    </xf>
    <xf numFmtId="167" fontId="0" fillId="0" borderId="2" xfId="0" applyNumberFormat="1" applyFont="1" applyFill="1" applyBorder="1" applyAlignment="1" applyProtection="1"/>
    <xf numFmtId="0" fontId="37" fillId="0" borderId="14" xfId="0" applyFont="1" applyBorder="1"/>
    <xf numFmtId="0" fontId="0" fillId="13" borderId="14" xfId="0" applyNumberFormat="1" applyFont="1" applyFill="1" applyBorder="1" applyAlignment="1" applyProtection="1">
      <alignment wrapText="1"/>
      <protection locked="0"/>
    </xf>
    <xf numFmtId="167" fontId="0" fillId="13" borderId="14" xfId="0" applyNumberFormat="1" applyFont="1" applyFill="1" applyBorder="1" applyAlignment="1" applyProtection="1">
      <protection locked="0"/>
    </xf>
    <xf numFmtId="0" fontId="7" fillId="0" borderId="2" xfId="0" applyFont="1" applyFill="1" applyBorder="1" applyAlignment="1" applyProtection="1">
      <alignment wrapText="1"/>
    </xf>
    <xf numFmtId="0" fontId="8" fillId="14" borderId="0" xfId="0" applyFont="1" applyFill="1" applyAlignment="1" applyProtection="1"/>
    <xf numFmtId="166" fontId="0" fillId="14" borderId="0" xfId="0" quotePrefix="1" applyNumberFormat="1" applyFont="1" applyFill="1" applyAlignment="1" applyProtection="1"/>
    <xf numFmtId="166" fontId="0" fillId="14" borderId="0" xfId="0" applyNumberFormat="1" applyFont="1" applyFill="1" applyAlignment="1" applyProtection="1"/>
    <xf numFmtId="0" fontId="0" fillId="14" borderId="0" xfId="0" quotePrefix="1" applyFont="1" applyFill="1" applyAlignment="1" applyProtection="1"/>
    <xf numFmtId="0" fontId="2" fillId="14" borderId="0" xfId="0" quotePrefix="1" applyFont="1" applyFill="1" applyAlignment="1" applyProtection="1"/>
    <xf numFmtId="0" fontId="4" fillId="14" borderId="0" xfId="0" quotePrefix="1" applyFont="1" applyFill="1" applyAlignment="1" applyProtection="1"/>
    <xf numFmtId="0" fontId="44" fillId="14" borderId="0" xfId="0" applyFont="1" applyFill="1" applyAlignment="1" applyProtection="1"/>
    <xf numFmtId="167" fontId="44" fillId="14" borderId="0" xfId="0" quotePrefix="1" applyNumberFormat="1" applyFont="1" applyFill="1" applyAlignment="1" applyProtection="1"/>
    <xf numFmtId="7" fontId="44" fillId="14" borderId="0" xfId="0" quotePrefix="1" applyNumberFormat="1" applyFont="1" applyFill="1" applyAlignment="1" applyProtection="1"/>
    <xf numFmtId="0" fontId="7" fillId="14" borderId="0" xfId="0" applyFont="1" applyFill="1" applyAlignment="1" applyProtection="1"/>
    <xf numFmtId="0" fontId="0" fillId="18" borderId="0" xfId="0" applyFont="1" applyFill="1" applyAlignment="1" applyProtection="1"/>
    <xf numFmtId="0" fontId="36" fillId="0" borderId="0" xfId="0" applyFont="1" applyAlignment="1" applyProtection="1"/>
    <xf numFmtId="10" fontId="0" fillId="0" borderId="0" xfId="0" applyNumberFormat="1" applyFont="1" applyAlignment="1" applyProtection="1"/>
    <xf numFmtId="7" fontId="44" fillId="16" borderId="0" xfId="0" quotePrefix="1" applyNumberFormat="1" applyFont="1" applyFill="1" applyAlignment="1" applyProtection="1"/>
    <xf numFmtId="166" fontId="42" fillId="0" borderId="0" xfId="0" applyNumberFormat="1" applyFont="1" applyAlignment="1" applyProtection="1"/>
    <xf numFmtId="9" fontId="0" fillId="0" borderId="0" xfId="0" applyNumberFormat="1" applyFont="1" applyAlignment="1" applyProtection="1"/>
    <xf numFmtId="2" fontId="23" fillId="3" borderId="0" xfId="0" applyNumberFormat="1" applyFont="1" applyFill="1" applyAlignment="1" applyProtection="1"/>
    <xf numFmtId="7" fontId="8" fillId="14" borderId="0" xfId="0" quotePrefix="1" applyNumberFormat="1" applyFont="1" applyFill="1" applyAlignment="1" applyProtection="1"/>
    <xf numFmtId="166" fontId="8" fillId="18" borderId="0" xfId="0" applyNumberFormat="1" applyFont="1" applyFill="1" applyAlignment="1" applyProtection="1"/>
    <xf numFmtId="0" fontId="2" fillId="6" borderId="0" xfId="0" applyFont="1" applyFill="1"/>
    <xf numFmtId="0" fontId="0" fillId="14" borderId="6" xfId="0" applyFont="1" applyFill="1" applyBorder="1" applyAlignment="1">
      <alignment horizontal="left" vertical="top"/>
    </xf>
    <xf numFmtId="0" fontId="0" fillId="14" borderId="7" xfId="0" applyFont="1" applyFill="1" applyBorder="1" applyAlignment="1">
      <alignment horizontal="left" vertical="top"/>
    </xf>
    <xf numFmtId="7" fontId="2" fillId="14" borderId="2" xfId="0" applyNumberFormat="1" applyFont="1" applyFill="1" applyBorder="1" applyAlignment="1">
      <alignment horizontal="left" vertical="top" wrapText="1"/>
    </xf>
    <xf numFmtId="0" fontId="17" fillId="14" borderId="1" xfId="0" applyFont="1" applyFill="1" applyBorder="1" applyAlignment="1">
      <alignment horizontal="left" vertical="top"/>
    </xf>
    <xf numFmtId="10" fontId="17" fillId="14" borderId="2" xfId="0" applyNumberFormat="1" applyFont="1" applyFill="1" applyBorder="1" applyAlignment="1">
      <alignment horizontal="left" vertical="top" wrapText="1"/>
    </xf>
    <xf numFmtId="0" fontId="34" fillId="12" borderId="0" xfId="1" applyFill="1" applyBorder="1" applyAlignment="1">
      <alignment wrapText="1"/>
    </xf>
    <xf numFmtId="0" fontId="35" fillId="0" borderId="0" xfId="0" applyFont="1" applyAlignment="1" applyProtection="1"/>
    <xf numFmtId="1" fontId="0" fillId="10" borderId="0" xfId="0" applyNumberFormat="1" applyFill="1" applyAlignment="1">
      <alignment vertical="top"/>
    </xf>
    <xf numFmtId="0" fontId="0" fillId="14" borderId="2" xfId="0" applyNumberFormat="1" applyFill="1" applyBorder="1" applyAlignment="1" applyProtection="1">
      <alignment horizontal="left" vertical="top" wrapText="1"/>
      <protection locked="0"/>
    </xf>
    <xf numFmtId="166" fontId="0" fillId="19" borderId="2" xfId="0" applyNumberFormat="1" applyFont="1" applyFill="1" applyBorder="1" applyAlignment="1" applyProtection="1">
      <protection locked="0"/>
    </xf>
    <xf numFmtId="0" fontId="0" fillId="19" borderId="0" xfId="0" applyFill="1"/>
    <xf numFmtId="166" fontId="2" fillId="19" borderId="2" xfId="0" applyNumberFormat="1" applyFont="1" applyFill="1" applyBorder="1" applyAlignment="1" applyProtection="1"/>
    <xf numFmtId="167" fontId="0" fillId="19" borderId="2" xfId="0" applyNumberFormat="1" applyFont="1" applyFill="1" applyBorder="1" applyAlignment="1" applyProtection="1">
      <protection locked="0"/>
    </xf>
    <xf numFmtId="7" fontId="2" fillId="19" borderId="2" xfId="0" applyNumberFormat="1" applyFont="1" applyFill="1" applyBorder="1" applyAlignment="1" applyProtection="1"/>
    <xf numFmtId="0" fontId="0" fillId="14" borderId="1" xfId="0" applyFont="1" applyFill="1" applyBorder="1" applyAlignment="1">
      <alignment horizontal="left" vertical="top" wrapText="1"/>
    </xf>
    <xf numFmtId="0" fontId="8" fillId="19" borderId="0" xfId="0" applyFont="1" applyFill="1" applyAlignment="1" applyProtection="1"/>
    <xf numFmtId="166" fontId="0" fillId="19" borderId="0" xfId="0" applyNumberFormat="1" applyFont="1" applyFill="1" applyAlignment="1" applyProtection="1"/>
    <xf numFmtId="0" fontId="4" fillId="19" borderId="0" xfId="0" applyFont="1" applyFill="1" applyAlignment="1" applyProtection="1"/>
    <xf numFmtId="167" fontId="4" fillId="19" borderId="0" xfId="0" applyNumberFormat="1" applyFont="1" applyFill="1" applyAlignment="1" applyProtection="1"/>
    <xf numFmtId="0" fontId="1" fillId="0" borderId="5" xfId="0" applyFont="1" applyFill="1" applyBorder="1" applyAlignment="1">
      <alignment horizontal="left" vertical="top" wrapText="1"/>
    </xf>
    <xf numFmtId="9" fontId="7" fillId="14" borderId="2" xfId="0" applyNumberFormat="1" applyFont="1" applyFill="1" applyBorder="1" applyAlignment="1" applyProtection="1">
      <alignment horizontal="left" vertical="top" wrapText="1"/>
    </xf>
    <xf numFmtId="0" fontId="0" fillId="16" borderId="1" xfId="0" applyFont="1" applyFill="1" applyBorder="1" applyAlignment="1">
      <alignment horizontal="left" vertical="top" wrapText="1"/>
    </xf>
    <xf numFmtId="0" fontId="0" fillId="18" borderId="0" xfId="0" applyNumberFormat="1" applyFill="1" applyAlignment="1">
      <alignment vertical="top"/>
    </xf>
    <xf numFmtId="0" fontId="0" fillId="20" borderId="0" xfId="0" applyNumberFormat="1" applyFill="1" applyAlignment="1">
      <alignment vertical="top"/>
    </xf>
    <xf numFmtId="1" fontId="41" fillId="20" borderId="0" xfId="0" applyNumberFormat="1" applyFont="1" applyFill="1" applyAlignment="1">
      <alignment vertical="top"/>
    </xf>
    <xf numFmtId="0" fontId="41" fillId="20" borderId="0" xfId="0" applyNumberFormat="1" applyFont="1" applyFill="1" applyAlignment="1">
      <alignment vertical="top"/>
    </xf>
    <xf numFmtId="1" fontId="0" fillId="0" borderId="0" xfId="0" applyNumberFormat="1" applyFill="1" applyBorder="1" applyAlignment="1">
      <alignment vertical="top"/>
    </xf>
    <xf numFmtId="9" fontId="0" fillId="0" borderId="0" xfId="0" applyNumberFormat="1" applyFont="1" applyAlignment="1">
      <alignment horizontal="left" vertical="top"/>
    </xf>
    <xf numFmtId="1" fontId="0" fillId="18" borderId="0" xfId="0" applyNumberFormat="1" applyFill="1" applyAlignment="1">
      <alignment vertical="top"/>
    </xf>
    <xf numFmtId="1" fontId="0" fillId="13" borderId="0" xfId="0" applyNumberFormat="1" applyFill="1" applyAlignment="1">
      <alignment vertical="top"/>
    </xf>
    <xf numFmtId="1" fontId="0" fillId="0" borderId="0" xfId="0" applyNumberFormat="1" applyFont="1" applyAlignment="1">
      <alignment horizontal="left" vertical="top"/>
    </xf>
  </cellXfs>
  <cellStyles count="4">
    <cellStyle name="Hyperlink" xfId="1" builtinId="8"/>
    <cellStyle name="Normal" xfId="0" builtinId="0"/>
    <cellStyle name="Percent" xfId="2" builtinId="5"/>
    <cellStyle name="Prosenttia 2" xfId="3"/>
  </cellStyles>
  <dxfs count="2">
    <dxf>
      <fill>
        <patternFill>
          <bgColor theme="6" tint="0.39994506668294322"/>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Julkiset_avustukset!B6"/><Relationship Id="rId7" Type="http://schemas.openxmlformats.org/officeDocument/2006/relationships/hyperlink" Target="#L&#228;hiyhteis&#246;t!A1"/><Relationship Id="rId2" Type="http://schemas.openxmlformats.org/officeDocument/2006/relationships/hyperlink" Target="#Paikallisyhdistykset!B11"/><Relationship Id="rId1" Type="http://schemas.openxmlformats.org/officeDocument/2006/relationships/hyperlink" Target="#Piirij&#228;rjest&#246;t!B15"/><Relationship Id="rId6" Type="http://schemas.openxmlformats.org/officeDocument/2006/relationships/hyperlink" Target="#Tilinp&#228;&#228;t&#246;stiedot!B6"/><Relationship Id="rId5" Type="http://schemas.openxmlformats.org/officeDocument/2006/relationships/hyperlink" Target="#Ohjeet!A1"/><Relationship Id="rId4" Type="http://schemas.openxmlformats.org/officeDocument/2006/relationships/hyperlink" Target="#Yksityiset_avustukset!B6"/></Relationships>
</file>

<file path=xl/drawings/_rels/drawing2.xml.rels><?xml version="1.0" encoding="UTF-8" standalone="yes"?>
<Relationships xmlns="http://schemas.openxmlformats.org/package/2006/relationships"><Relationship Id="rId3" Type="http://schemas.openxmlformats.org/officeDocument/2006/relationships/hyperlink" Target="#Toimintakulut!A1"/><Relationship Id="rId2" Type="http://schemas.openxmlformats.org/officeDocument/2006/relationships/hyperlink" Target="#Ohjeet!A1"/><Relationship Id="rId1" Type="http://schemas.openxmlformats.org/officeDocument/2006/relationships/hyperlink" Target="#Selvitys!D137"/><Relationship Id="rId5" Type="http://schemas.openxmlformats.org/officeDocument/2006/relationships/hyperlink" Target="#Paikallisyhdistykset!B11"/><Relationship Id="rId4" Type="http://schemas.openxmlformats.org/officeDocument/2006/relationships/hyperlink" Target="#Piirij&#228;rjest&#246;t!B15"/></Relationships>
</file>

<file path=xl/drawings/_rels/drawing3.xml.rels><?xml version="1.0" encoding="UTF-8" standalone="yes"?>
<Relationships xmlns="http://schemas.openxmlformats.org/package/2006/relationships"><Relationship Id="rId2" Type="http://schemas.openxmlformats.org/officeDocument/2006/relationships/hyperlink" Target="#Ohjeet!A1"/><Relationship Id="rId1" Type="http://schemas.openxmlformats.org/officeDocument/2006/relationships/hyperlink" Target="#Tilinp&#228;&#228;t&#246;stiedot!A1"/></Relationships>
</file>

<file path=xl/drawings/_rels/drawing4.xml.rels><?xml version="1.0" encoding="UTF-8" standalone="yes"?>
<Relationships xmlns="http://schemas.openxmlformats.org/package/2006/relationships"><Relationship Id="rId3" Type="http://schemas.openxmlformats.org/officeDocument/2006/relationships/hyperlink" Target="#Tilinp&#228;&#228;t&#246;stiedot!E90"/><Relationship Id="rId2" Type="http://schemas.openxmlformats.org/officeDocument/2006/relationships/hyperlink" Target="#Ohjeet!A1"/><Relationship Id="rId1" Type="http://schemas.openxmlformats.org/officeDocument/2006/relationships/hyperlink" Target="#Selvitys!D49"/></Relationships>
</file>

<file path=xl/drawings/_rels/drawing5.xml.rels><?xml version="1.0" encoding="UTF-8" standalone="yes"?>
<Relationships xmlns="http://schemas.openxmlformats.org/package/2006/relationships"><Relationship Id="rId3" Type="http://schemas.openxmlformats.org/officeDocument/2006/relationships/hyperlink" Target="#Tilinp&#228;&#228;t&#246;stiedot!E90"/><Relationship Id="rId2" Type="http://schemas.openxmlformats.org/officeDocument/2006/relationships/hyperlink" Target="#Ohjeet!A1"/><Relationship Id="rId1" Type="http://schemas.openxmlformats.org/officeDocument/2006/relationships/hyperlink" Target="#Selvitys!D49"/></Relationships>
</file>

<file path=xl/drawings/_rels/drawing6.xml.rels><?xml version="1.0" encoding="UTF-8" standalone="yes"?>
<Relationships xmlns="http://schemas.openxmlformats.org/package/2006/relationships"><Relationship Id="rId2" Type="http://schemas.openxmlformats.org/officeDocument/2006/relationships/hyperlink" Target="#Ohjeet!A1"/><Relationship Id="rId1" Type="http://schemas.openxmlformats.org/officeDocument/2006/relationships/hyperlink" Target="#Selvitys!C137"/></Relationships>
</file>

<file path=xl/drawings/_rels/drawing7.xml.rels><?xml version="1.0" encoding="UTF-8" standalone="yes"?>
<Relationships xmlns="http://schemas.openxmlformats.org/package/2006/relationships"><Relationship Id="rId2" Type="http://schemas.openxmlformats.org/officeDocument/2006/relationships/hyperlink" Target="#Ohjeet!A1"/><Relationship Id="rId1" Type="http://schemas.openxmlformats.org/officeDocument/2006/relationships/hyperlink" Target="#Selvitys!C137"/></Relationships>
</file>

<file path=xl/drawings/_rels/drawing8.xml.rels><?xml version="1.0" encoding="UTF-8" standalone="yes"?>
<Relationships xmlns="http://schemas.openxmlformats.org/package/2006/relationships"><Relationship Id="rId2" Type="http://schemas.openxmlformats.org/officeDocument/2006/relationships/hyperlink" Target="#Ohjeet!A1"/><Relationship Id="rId1" Type="http://schemas.openxmlformats.org/officeDocument/2006/relationships/hyperlink" Target="#Selvitys!C134"/></Relationships>
</file>

<file path=xl/drawings/_rels/drawing9.xml.rels><?xml version="1.0" encoding="UTF-8" standalone="yes"?>
<Relationships xmlns="http://schemas.openxmlformats.org/package/2006/relationships"><Relationship Id="rId1" Type="http://schemas.openxmlformats.org/officeDocument/2006/relationships/hyperlink" Target="#Selvitys!A1"/></Relationships>
</file>

<file path=xl/drawings/drawing1.xml><?xml version="1.0" encoding="utf-8"?>
<xdr:wsDr xmlns:xdr="http://schemas.openxmlformats.org/drawingml/2006/spreadsheetDrawing" xmlns:a="http://schemas.openxmlformats.org/drawingml/2006/main">
  <xdr:twoCellAnchor editAs="oneCell">
    <xdr:from>
      <xdr:col>4</xdr:col>
      <xdr:colOff>38100</xdr:colOff>
      <xdr:row>39</xdr:row>
      <xdr:rowOff>28575</xdr:rowOff>
    </xdr:from>
    <xdr:to>
      <xdr:col>5</xdr:col>
      <xdr:colOff>156225</xdr:colOff>
      <xdr:row>41</xdr:row>
      <xdr:rowOff>106050</xdr:rowOff>
    </xdr:to>
    <xdr:sp macro="" textlink="">
      <xdr:nvSpPr>
        <xdr:cNvPr id="2" name="Suorakulmio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9077325" y="7486650"/>
          <a:ext cx="1404000" cy="4680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i-FI" sz="1100"/>
            <a:t>Lisää:</a:t>
          </a:r>
        </a:p>
        <a:p>
          <a:pPr algn="ctr"/>
          <a:r>
            <a:rPr lang="fi-FI" sz="1100"/>
            <a:t>Piirijärjestö</a:t>
          </a:r>
        </a:p>
      </xdr:txBody>
    </xdr:sp>
    <xdr:clientData fPrintsWithSheet="0"/>
  </xdr:twoCellAnchor>
  <xdr:twoCellAnchor editAs="oneCell">
    <xdr:from>
      <xdr:col>4</xdr:col>
      <xdr:colOff>38100</xdr:colOff>
      <xdr:row>43</xdr:row>
      <xdr:rowOff>140493</xdr:rowOff>
    </xdr:from>
    <xdr:to>
      <xdr:col>5</xdr:col>
      <xdr:colOff>156225</xdr:colOff>
      <xdr:row>46</xdr:row>
      <xdr:rowOff>36993</xdr:rowOff>
    </xdr:to>
    <xdr:sp macro="" textlink="">
      <xdr:nvSpPr>
        <xdr:cNvPr id="3" name="Suorakulmio 2">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9077325" y="8379618"/>
          <a:ext cx="1404000" cy="4680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i-FI" sz="1100"/>
            <a:t>Lisää: Paikallisyhdistys</a:t>
          </a:r>
        </a:p>
      </xdr:txBody>
    </xdr:sp>
    <xdr:clientData fPrintsWithSheet="0"/>
  </xdr:twoCellAnchor>
  <xdr:twoCellAnchor editAs="oneCell">
    <xdr:from>
      <xdr:col>4</xdr:col>
      <xdr:colOff>38100</xdr:colOff>
      <xdr:row>147</xdr:row>
      <xdr:rowOff>19050</xdr:rowOff>
    </xdr:from>
    <xdr:to>
      <xdr:col>5</xdr:col>
      <xdr:colOff>156225</xdr:colOff>
      <xdr:row>149</xdr:row>
      <xdr:rowOff>106051</xdr:rowOff>
    </xdr:to>
    <xdr:sp macro="" textlink="">
      <xdr:nvSpPr>
        <xdr:cNvPr id="4" name="Suorakulmio 3">
          <a:hlinkClick xmlns:r="http://schemas.openxmlformats.org/officeDocument/2006/relationships" r:id="rId3"/>
          <a:extLst>
            <a:ext uri="{FF2B5EF4-FFF2-40B4-BE49-F238E27FC236}">
              <a16:creationId xmlns:a16="http://schemas.microsoft.com/office/drawing/2014/main" id="{00000000-0008-0000-0000-000004000000}"/>
            </a:ext>
          </a:extLst>
        </xdr:cNvPr>
        <xdr:cNvSpPr/>
      </xdr:nvSpPr>
      <xdr:spPr>
        <a:xfrm>
          <a:off x="9077325" y="31499175"/>
          <a:ext cx="1404000" cy="4680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i-FI" sz="1100"/>
            <a:t>Lisää:</a:t>
          </a:r>
        </a:p>
        <a:p>
          <a:pPr algn="ctr"/>
          <a:r>
            <a:rPr lang="fi-FI" sz="1100"/>
            <a:t>Julkiset</a:t>
          </a:r>
          <a:r>
            <a:rPr lang="fi-FI" sz="1100" baseline="0"/>
            <a:t> avustukset</a:t>
          </a:r>
          <a:endParaRPr lang="fi-FI" sz="1100"/>
        </a:p>
      </xdr:txBody>
    </xdr:sp>
    <xdr:clientData fPrintsWithSheet="0"/>
  </xdr:twoCellAnchor>
  <xdr:twoCellAnchor editAs="oneCell">
    <xdr:from>
      <xdr:col>4</xdr:col>
      <xdr:colOff>38100</xdr:colOff>
      <xdr:row>149</xdr:row>
      <xdr:rowOff>179388</xdr:rowOff>
    </xdr:from>
    <xdr:to>
      <xdr:col>5</xdr:col>
      <xdr:colOff>156225</xdr:colOff>
      <xdr:row>152</xdr:row>
      <xdr:rowOff>94938</xdr:rowOff>
    </xdr:to>
    <xdr:sp macro="" textlink="">
      <xdr:nvSpPr>
        <xdr:cNvPr id="5" name="Suorakulmio 4">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a:xfrm>
          <a:off x="9077325" y="32040513"/>
          <a:ext cx="1404000" cy="4680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i-FI" sz="1100"/>
            <a:t>Lisää:</a:t>
          </a:r>
        </a:p>
        <a:p>
          <a:pPr algn="ctr"/>
          <a:r>
            <a:rPr lang="fi-FI" sz="1100"/>
            <a:t>Yksityiset avustukset</a:t>
          </a:r>
        </a:p>
      </xdr:txBody>
    </xdr:sp>
    <xdr:clientData fPrintsWithSheet="0"/>
  </xdr:twoCellAnchor>
  <xdr:twoCellAnchor editAs="oneCell">
    <xdr:from>
      <xdr:col>4</xdr:col>
      <xdr:colOff>38100</xdr:colOff>
      <xdr:row>3</xdr:row>
      <xdr:rowOff>95249</xdr:rowOff>
    </xdr:from>
    <xdr:to>
      <xdr:col>5</xdr:col>
      <xdr:colOff>156225</xdr:colOff>
      <xdr:row>5</xdr:row>
      <xdr:rowOff>67949</xdr:rowOff>
    </xdr:to>
    <xdr:sp macro="" textlink="">
      <xdr:nvSpPr>
        <xdr:cNvPr id="6" name="Suorakulmio 5">
          <a:hlinkClick xmlns:r="http://schemas.openxmlformats.org/officeDocument/2006/relationships" r:id="rId5"/>
          <a:extLst>
            <a:ext uri="{FF2B5EF4-FFF2-40B4-BE49-F238E27FC236}">
              <a16:creationId xmlns:a16="http://schemas.microsoft.com/office/drawing/2014/main" id="{00000000-0008-0000-0000-000006000000}"/>
            </a:ext>
          </a:extLst>
        </xdr:cNvPr>
        <xdr:cNvSpPr/>
      </xdr:nvSpPr>
      <xdr:spPr>
        <a:xfrm>
          <a:off x="9077325" y="666749"/>
          <a:ext cx="1404000" cy="4680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i-FI" sz="1100"/>
            <a:t>Ohjeet</a:t>
          </a:r>
        </a:p>
      </xdr:txBody>
    </xdr:sp>
    <xdr:clientData fPrintsWithSheet="0"/>
  </xdr:twoCellAnchor>
  <xdr:twoCellAnchor editAs="oneCell">
    <xdr:from>
      <xdr:col>4</xdr:col>
      <xdr:colOff>38100</xdr:colOff>
      <xdr:row>159</xdr:row>
      <xdr:rowOff>171450</xdr:rowOff>
    </xdr:from>
    <xdr:to>
      <xdr:col>5</xdr:col>
      <xdr:colOff>156225</xdr:colOff>
      <xdr:row>163</xdr:row>
      <xdr:rowOff>91082</xdr:rowOff>
    </xdr:to>
    <xdr:sp macro="" textlink="">
      <xdr:nvSpPr>
        <xdr:cNvPr id="7" name="Suorakulmio 6">
          <a:hlinkClick xmlns:r="http://schemas.openxmlformats.org/officeDocument/2006/relationships" r:id="rId6"/>
          <a:extLst>
            <a:ext uri="{FF2B5EF4-FFF2-40B4-BE49-F238E27FC236}">
              <a16:creationId xmlns:a16="http://schemas.microsoft.com/office/drawing/2014/main" id="{00000000-0008-0000-0000-000007000000}"/>
            </a:ext>
          </a:extLst>
        </xdr:cNvPr>
        <xdr:cNvSpPr/>
      </xdr:nvSpPr>
      <xdr:spPr>
        <a:xfrm>
          <a:off x="9077325" y="30127575"/>
          <a:ext cx="1404000" cy="4680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i-FI" sz="1100"/>
            <a:t>Lisää:</a:t>
          </a:r>
        </a:p>
        <a:p>
          <a:pPr algn="ctr"/>
          <a:r>
            <a:rPr lang="fi-FI" sz="1100"/>
            <a:t>Tilinpäätöstiedot</a:t>
          </a:r>
        </a:p>
      </xdr:txBody>
    </xdr:sp>
    <xdr:clientData fPrintsWithSheet="0"/>
  </xdr:twoCellAnchor>
  <xdr:twoCellAnchor editAs="oneCell">
    <xdr:from>
      <xdr:col>4</xdr:col>
      <xdr:colOff>38100</xdr:colOff>
      <xdr:row>153</xdr:row>
      <xdr:rowOff>67472</xdr:rowOff>
    </xdr:from>
    <xdr:to>
      <xdr:col>5</xdr:col>
      <xdr:colOff>156225</xdr:colOff>
      <xdr:row>155</xdr:row>
      <xdr:rowOff>154472</xdr:rowOff>
    </xdr:to>
    <xdr:sp macro="" textlink="">
      <xdr:nvSpPr>
        <xdr:cNvPr id="8" name="Suorakulmio 7">
          <a:hlinkClick xmlns:r="http://schemas.openxmlformats.org/officeDocument/2006/relationships" r:id="rId7"/>
          <a:extLst>
            <a:ext uri="{FF2B5EF4-FFF2-40B4-BE49-F238E27FC236}">
              <a16:creationId xmlns:a16="http://schemas.microsoft.com/office/drawing/2014/main" id="{00000000-0008-0000-0000-000008000000}"/>
            </a:ext>
          </a:extLst>
        </xdr:cNvPr>
        <xdr:cNvSpPr/>
      </xdr:nvSpPr>
      <xdr:spPr>
        <a:xfrm>
          <a:off x="9077325" y="32309597"/>
          <a:ext cx="1404000" cy="4680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i-FI" sz="1100"/>
            <a:t>Lisää:</a:t>
          </a:r>
        </a:p>
        <a:p>
          <a:pPr algn="ctr"/>
          <a:r>
            <a:rPr lang="fi-FI" sz="1100"/>
            <a:t>Lähiyhteisöt</a:t>
          </a:r>
        </a:p>
      </xdr:txBody>
    </xdr:sp>
    <xdr:clientData fPrintsWithSheet="0"/>
  </xdr:twoCellAnchor>
  <xdr:twoCellAnchor editAs="absolute">
    <xdr:from>
      <xdr:col>4</xdr:col>
      <xdr:colOff>1112044</xdr:colOff>
      <xdr:row>5</xdr:row>
      <xdr:rowOff>354806</xdr:rowOff>
    </xdr:from>
    <xdr:to>
      <xdr:col>29</xdr:col>
      <xdr:colOff>242342</xdr:colOff>
      <xdr:row>14</xdr:row>
      <xdr:rowOff>135731</xdr:rowOff>
    </xdr:to>
    <xdr:sp macro="" textlink="">
      <xdr:nvSpPr>
        <xdr:cNvPr id="9" name="Tekstiruutu 8">
          <a:extLst>
            <a:ext uri="{FF2B5EF4-FFF2-40B4-BE49-F238E27FC236}">
              <a16:creationId xmlns:a16="http://schemas.microsoft.com/office/drawing/2014/main" id="{00000000-0008-0000-0000-000009000000}"/>
            </a:ext>
          </a:extLst>
        </xdr:cNvPr>
        <xdr:cNvSpPr txBox="1"/>
      </xdr:nvSpPr>
      <xdr:spPr>
        <a:xfrm>
          <a:off x="10160794" y="1485900"/>
          <a:ext cx="4174331"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t>Tekstin</a:t>
          </a:r>
          <a:r>
            <a:rPr lang="fi-FI" sz="1100" b="1" baseline="0"/>
            <a:t> kopioiminen ja liittäminen lomakkeelle:</a:t>
          </a:r>
        </a:p>
        <a:p>
          <a:r>
            <a:rPr lang="fi-FI" sz="1100" baseline="0"/>
            <a:t>1) </a:t>
          </a:r>
          <a:r>
            <a:rPr lang="fi-FI" sz="1100" b="1" i="1" baseline="0"/>
            <a:t>Tuplaklikkaa</a:t>
          </a:r>
          <a:r>
            <a:rPr lang="fi-FI" sz="1100" baseline="0"/>
            <a:t> aina solua, johon haluat tuoda kopioidun tekstin (Huom. tällöin </a:t>
          </a:r>
          <a:r>
            <a:rPr lang="fi-FI" sz="1100" i="1" baseline="0">
              <a:solidFill>
                <a:srgbClr val="FF0000"/>
              </a:solidFill>
            </a:rPr>
            <a:t>kursori vilkkuu </a:t>
          </a:r>
          <a:r>
            <a:rPr lang="fi-FI" sz="1100" baseline="0"/>
            <a:t>kyseisessä solussa)</a:t>
          </a:r>
        </a:p>
        <a:p>
          <a:r>
            <a:rPr lang="fi-FI" sz="1100" baseline="0"/>
            <a:t>2) Valitse liitä (Liittämisasetukset:  Valitse "Käytä kohteen muotoilua" tai "Säilytä vain teksti", aina jos on sellainen mahdollisuus)</a:t>
          </a:r>
        </a:p>
        <a:p>
          <a:r>
            <a:rPr lang="fi-FI" sz="1100" baseline="0"/>
            <a:t>3) Mikäli  tulee virhe, eli</a:t>
          </a:r>
        </a:p>
        <a:p>
          <a:r>
            <a:rPr lang="fi-FI" sz="1100" baseline="0"/>
            <a:t>       - harmaa täyttösolu muuttuu valkoiseksi  tai</a:t>
          </a:r>
        </a:p>
        <a:p>
          <a:r>
            <a:rPr lang="fi-FI" sz="1100" baseline="0"/>
            <a:t>       - teksti menee useamman kuin yhden solun paikalle,</a:t>
          </a:r>
        </a:p>
        <a:p>
          <a:r>
            <a:rPr lang="fi-FI" sz="1100" baseline="0"/>
            <a:t>niin klikkaa nuoli taakse päin  eli "Kumoa Kirjoitus"  (Chtr +Z) ja yritä uudelleen</a:t>
          </a:r>
          <a:endParaRPr lang="fi-FI" sz="1100"/>
        </a:p>
      </xdr:txBody>
    </xdr:sp>
    <xdr:clientData fPrintsWithSheet="0"/>
  </xdr:twoCellAnchor>
  <xdr:twoCellAnchor editAs="oneCell">
    <xdr:from>
      <xdr:col>0</xdr:col>
      <xdr:colOff>0</xdr:colOff>
      <xdr:row>4</xdr:row>
      <xdr:rowOff>23811</xdr:rowOff>
    </xdr:from>
    <xdr:to>
      <xdr:col>1</xdr:col>
      <xdr:colOff>535778</xdr:colOff>
      <xdr:row>5</xdr:row>
      <xdr:rowOff>28573</xdr:rowOff>
    </xdr:to>
    <xdr:sp macro="" textlink="">
      <xdr:nvSpPr>
        <xdr:cNvPr id="10" name="Tekstiruutu 9">
          <a:extLst>
            <a:ext uri="{FF2B5EF4-FFF2-40B4-BE49-F238E27FC236}">
              <a16:creationId xmlns:a16="http://schemas.microsoft.com/office/drawing/2014/main" id="{00000000-0008-0000-0000-00000A000000}"/>
            </a:ext>
          </a:extLst>
        </xdr:cNvPr>
        <xdr:cNvSpPr txBox="1"/>
      </xdr:nvSpPr>
      <xdr:spPr>
        <a:xfrm>
          <a:off x="0" y="862011"/>
          <a:ext cx="3564728"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solidFill>
                <a:srgbClr val="FF0000"/>
              </a:solidFill>
            </a:rPr>
            <a:t>Täytä vain sinisellä taustalla olevat kohdat</a:t>
          </a:r>
        </a:p>
      </xdr:txBody>
    </xdr:sp>
    <xdr:clientData fPrintsWithSheet="0"/>
  </xdr:twoCellAnchor>
  <xdr:twoCellAnchor editAs="oneCell">
    <xdr:from>
      <xdr:col>0</xdr:col>
      <xdr:colOff>0</xdr:colOff>
      <xdr:row>4</xdr:row>
      <xdr:rowOff>242882</xdr:rowOff>
    </xdr:from>
    <xdr:to>
      <xdr:col>3</xdr:col>
      <xdr:colOff>4124325</xdr:colOff>
      <xdr:row>5</xdr:row>
      <xdr:rowOff>361949</xdr:rowOff>
    </xdr:to>
    <xdr:sp macro="" textlink="">
      <xdr:nvSpPr>
        <xdr:cNvPr id="12" name="Tekstiruutu 11">
          <a:extLst>
            <a:ext uri="{FF2B5EF4-FFF2-40B4-BE49-F238E27FC236}">
              <a16:creationId xmlns:a16="http://schemas.microsoft.com/office/drawing/2014/main" id="{00000000-0008-0000-0000-00000C000000}"/>
            </a:ext>
          </a:extLst>
        </xdr:cNvPr>
        <xdr:cNvSpPr txBox="1"/>
      </xdr:nvSpPr>
      <xdr:spPr>
        <a:xfrm>
          <a:off x="0" y="1081082"/>
          <a:ext cx="8429625" cy="423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i-FI" sz="1200" b="1" i="0">
              <a:solidFill>
                <a:srgbClr val="FF0000"/>
              </a:solidFill>
              <a:effectLst/>
              <a:latin typeface="+mn-lt"/>
              <a:ea typeface="+mn-ea"/>
              <a:cs typeface="+mn-cs"/>
            </a:rPr>
            <a:t>Huom! Nuorisotoimintaa edistävät</a:t>
          </a:r>
          <a:r>
            <a:rPr lang="fi-FI" sz="1200" b="1" i="0" baseline="0">
              <a:solidFill>
                <a:srgbClr val="FF0000"/>
              </a:solidFill>
              <a:effectLst/>
              <a:latin typeface="+mn-lt"/>
              <a:ea typeface="+mn-ea"/>
              <a:cs typeface="+mn-cs"/>
            </a:rPr>
            <a:t> ja n</a:t>
          </a:r>
          <a:r>
            <a:rPr lang="fi-FI" sz="1200" b="1" i="0">
              <a:solidFill>
                <a:srgbClr val="FF0000"/>
              </a:solidFill>
              <a:effectLst/>
              <a:latin typeface="+mn-lt"/>
              <a:ea typeface="+mn-ea"/>
              <a:cs typeface="+mn-cs"/>
            </a:rPr>
            <a:t>uorisotyötä tekevät järjestöt vastaavat vain nuorisotyön osalta paitsi kysymyksessä 8.1. </a:t>
          </a:r>
          <a:r>
            <a:rPr lang="fi-FI" sz="1200" b="1">
              <a:solidFill>
                <a:srgbClr val="FF0000"/>
              </a:solidFill>
              <a:effectLst/>
              <a:latin typeface="+mn-lt"/>
              <a:ea typeface="+mn-ea"/>
              <a:cs typeface="+mn-cs"/>
            </a:rPr>
            <a:t> </a:t>
          </a:r>
          <a:endParaRPr lang="fi-FI" sz="1200">
            <a:solidFill>
              <a:srgbClr val="FF0000"/>
            </a:solidFill>
            <a:effectLst/>
          </a:endParaRPr>
        </a:p>
        <a:p>
          <a:endParaRPr lang="fi-FI" sz="1200" b="1">
            <a:solidFill>
              <a:srgbClr val="FF0000"/>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3</xdr:col>
      <xdr:colOff>266700</xdr:colOff>
      <xdr:row>2</xdr:row>
      <xdr:rowOff>133350</xdr:rowOff>
    </xdr:from>
    <xdr:to>
      <xdr:col>4</xdr:col>
      <xdr:colOff>661894</xdr:colOff>
      <xdr:row>4</xdr:row>
      <xdr:rowOff>112350</xdr:rowOff>
    </xdr:to>
    <xdr:sp macro="" textlink="">
      <xdr:nvSpPr>
        <xdr:cNvPr id="2" name="Suorakulmio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4467225" y="514350"/>
          <a:ext cx="1512000" cy="3600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i-FI" sz="1100"/>
            <a:t>Takaisin lomakkeeseen</a:t>
          </a:r>
        </a:p>
      </xdr:txBody>
    </xdr:sp>
    <xdr:clientData fPrintsWithSheet="0"/>
  </xdr:twoCellAnchor>
  <xdr:twoCellAnchor editAs="oneCell">
    <xdr:from>
      <xdr:col>4</xdr:col>
      <xdr:colOff>771525</xdr:colOff>
      <xdr:row>2</xdr:row>
      <xdr:rowOff>133350</xdr:rowOff>
    </xdr:from>
    <xdr:to>
      <xdr:col>6</xdr:col>
      <xdr:colOff>571405</xdr:colOff>
      <xdr:row>4</xdr:row>
      <xdr:rowOff>112350</xdr:rowOff>
    </xdr:to>
    <xdr:sp macro="" textlink="">
      <xdr:nvSpPr>
        <xdr:cNvPr id="3" name="Suorakulmio 2">
          <a:hlinkClick xmlns:r="http://schemas.openxmlformats.org/officeDocument/2006/relationships" r:id="rId2"/>
          <a:extLst>
            <a:ext uri="{FF2B5EF4-FFF2-40B4-BE49-F238E27FC236}">
              <a16:creationId xmlns:a16="http://schemas.microsoft.com/office/drawing/2014/main" id="{00000000-0008-0000-0100-000003000000}"/>
            </a:ext>
          </a:extLst>
        </xdr:cNvPr>
        <xdr:cNvSpPr/>
      </xdr:nvSpPr>
      <xdr:spPr>
        <a:xfrm>
          <a:off x="6124575" y="514350"/>
          <a:ext cx="1512000" cy="3600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i-FI" sz="1100"/>
            <a:t>Ohjeet</a:t>
          </a:r>
        </a:p>
      </xdr:txBody>
    </xdr:sp>
    <xdr:clientData fPrintsWithSheet="0"/>
  </xdr:twoCellAnchor>
  <xdr:twoCellAnchor editAs="oneCell">
    <xdr:from>
      <xdr:col>7</xdr:col>
      <xdr:colOff>592930</xdr:colOff>
      <xdr:row>130</xdr:row>
      <xdr:rowOff>19050</xdr:rowOff>
    </xdr:from>
    <xdr:to>
      <xdr:col>29</xdr:col>
      <xdr:colOff>233361</xdr:colOff>
      <xdr:row>136</xdr:row>
      <xdr:rowOff>66675</xdr:rowOff>
    </xdr:to>
    <xdr:sp macro="" textlink="">
      <xdr:nvSpPr>
        <xdr:cNvPr id="4" name="Tekstiruutu 3">
          <a:extLst>
            <a:ext uri="{FF2B5EF4-FFF2-40B4-BE49-F238E27FC236}">
              <a16:creationId xmlns:a16="http://schemas.microsoft.com/office/drawing/2014/main" id="{00000000-0008-0000-0100-000004000000}"/>
            </a:ext>
          </a:extLst>
        </xdr:cNvPr>
        <xdr:cNvSpPr txBox="1"/>
      </xdr:nvSpPr>
      <xdr:spPr>
        <a:xfrm>
          <a:off x="8641555" y="25184100"/>
          <a:ext cx="3826669" cy="119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t>Vakavaraisuus: </a:t>
          </a:r>
          <a:r>
            <a:rPr lang="fi-FI" sz="1100"/>
            <a:t>Ohjearvot </a:t>
          </a:r>
        </a:p>
        <a:p>
          <a:r>
            <a:rPr lang="fi-FI" sz="1100"/>
            <a:t>erinomainen yli 50</a:t>
          </a:r>
        </a:p>
        <a:p>
          <a:r>
            <a:rPr lang="fi-FI" sz="1100"/>
            <a:t>hyvä 35-50</a:t>
          </a:r>
        </a:p>
        <a:p>
          <a:r>
            <a:rPr lang="fi-FI" sz="1100"/>
            <a:t>tyydyttävä 25-35,</a:t>
          </a:r>
        </a:p>
        <a:p>
          <a:pPr marL="0" marR="0" indent="0" defTabSz="914400" eaLnBrk="1" fontAlgn="auto" latinLnBrk="0" hangingPunct="1">
            <a:lnSpc>
              <a:spcPct val="100000"/>
            </a:lnSpc>
            <a:spcBef>
              <a:spcPts val="0"/>
            </a:spcBef>
            <a:spcAft>
              <a:spcPts val="0"/>
            </a:spcAft>
            <a:buClrTx/>
            <a:buSzTx/>
            <a:buFontTx/>
            <a:buNone/>
            <a:tabLst/>
            <a:defRPr/>
          </a:pPr>
          <a:r>
            <a:rPr lang="fi-FI" sz="1100"/>
            <a:t>alle 20, niin syytä huolestua.</a:t>
          </a:r>
        </a:p>
        <a:p>
          <a:pPr marL="0" marR="0" indent="0" defTabSz="914400" eaLnBrk="1" fontAlgn="auto" latinLnBrk="0" hangingPunct="1">
            <a:lnSpc>
              <a:spcPct val="100000"/>
            </a:lnSpc>
            <a:spcBef>
              <a:spcPts val="0"/>
            </a:spcBef>
            <a:spcAft>
              <a:spcPts val="0"/>
            </a:spcAft>
            <a:buClrTx/>
            <a:buSzTx/>
            <a:buFontTx/>
            <a:buNone/>
            <a:tabLst/>
            <a:defRPr/>
          </a:pPr>
          <a:r>
            <a:rPr lang="fi-FI" sz="1100">
              <a:solidFill>
                <a:schemeClr val="dk1"/>
              </a:solidFill>
              <a:effectLst/>
              <a:latin typeface="+mn-lt"/>
              <a:ea typeface="+mn-ea"/>
              <a:cs typeface="+mn-cs"/>
            </a:rPr>
            <a:t>Tähän kiinnitetään lähinnä huomiota, jos luku selvästi alle 20.</a:t>
          </a:r>
        </a:p>
        <a:p>
          <a:endParaRPr lang="fi-FI" sz="1100"/>
        </a:p>
      </xdr:txBody>
    </xdr:sp>
    <xdr:clientData fPrintsWithSheet="0"/>
  </xdr:twoCellAnchor>
  <xdr:twoCellAnchor editAs="oneCell">
    <xdr:from>
      <xdr:col>7</xdr:col>
      <xdr:colOff>602456</xdr:colOff>
      <xdr:row>124</xdr:row>
      <xdr:rowOff>171450</xdr:rowOff>
    </xdr:from>
    <xdr:to>
      <xdr:col>29</xdr:col>
      <xdr:colOff>233361</xdr:colOff>
      <xdr:row>130</xdr:row>
      <xdr:rowOff>0</xdr:rowOff>
    </xdr:to>
    <xdr:sp macro="" textlink="">
      <xdr:nvSpPr>
        <xdr:cNvPr id="5" name="Tekstiruutu 4">
          <a:extLst>
            <a:ext uri="{FF2B5EF4-FFF2-40B4-BE49-F238E27FC236}">
              <a16:creationId xmlns:a16="http://schemas.microsoft.com/office/drawing/2014/main" id="{00000000-0008-0000-0100-000005000000}"/>
            </a:ext>
          </a:extLst>
        </xdr:cNvPr>
        <xdr:cNvSpPr txBox="1"/>
      </xdr:nvSpPr>
      <xdr:spPr>
        <a:xfrm>
          <a:off x="8651081" y="24193500"/>
          <a:ext cx="3817143"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t>Maksuvalmius: </a:t>
          </a:r>
          <a:r>
            <a:rPr lang="fi-FI" sz="1100" b="0"/>
            <a:t>Ohjearvot </a:t>
          </a:r>
        </a:p>
        <a:p>
          <a:r>
            <a:rPr lang="fi-FI" sz="1100" b="0"/>
            <a:t>erinomainen yli 1,5,</a:t>
          </a:r>
        </a:p>
        <a:p>
          <a:r>
            <a:rPr lang="fi-FI" sz="1100" b="0"/>
            <a:t>hyvä 1-1,5</a:t>
          </a:r>
        </a:p>
        <a:p>
          <a:r>
            <a:rPr lang="fi-FI" sz="1100" b="0"/>
            <a:t>tyydyttävä 0,5-1 </a:t>
          </a:r>
        </a:p>
        <a:p>
          <a:r>
            <a:rPr lang="fi-FI" sz="1100">
              <a:solidFill>
                <a:schemeClr val="dk1"/>
              </a:solidFill>
              <a:effectLst/>
              <a:latin typeface="+mn-lt"/>
              <a:ea typeface="+mn-ea"/>
              <a:cs typeface="+mn-cs"/>
            </a:rPr>
            <a:t>Tähän kiinnitetään lähinnä huomiota, jos luku alle yhden.</a:t>
          </a:r>
          <a:endParaRPr lang="fi-FI" sz="1100" b="0"/>
        </a:p>
      </xdr:txBody>
    </xdr:sp>
    <xdr:clientData fPrintsWithSheet="0"/>
  </xdr:twoCellAnchor>
  <xdr:twoCellAnchor editAs="oneCell">
    <xdr:from>
      <xdr:col>5</xdr:col>
      <xdr:colOff>85726</xdr:colOff>
      <xdr:row>26</xdr:row>
      <xdr:rowOff>152400</xdr:rowOff>
    </xdr:from>
    <xdr:to>
      <xdr:col>7</xdr:col>
      <xdr:colOff>428625</xdr:colOff>
      <xdr:row>26</xdr:row>
      <xdr:rowOff>845344</xdr:rowOff>
    </xdr:to>
    <xdr:sp macro="" textlink="">
      <xdr:nvSpPr>
        <xdr:cNvPr id="9" name="Suorakulmio 8">
          <a:hlinkClick xmlns:r="http://schemas.openxmlformats.org/officeDocument/2006/relationships" r:id="rId3"/>
          <a:extLst>
            <a:ext uri="{FF2B5EF4-FFF2-40B4-BE49-F238E27FC236}">
              <a16:creationId xmlns:a16="http://schemas.microsoft.com/office/drawing/2014/main" id="{00000000-0008-0000-0100-000009000000}"/>
            </a:ext>
          </a:extLst>
        </xdr:cNvPr>
        <xdr:cNvSpPr/>
      </xdr:nvSpPr>
      <xdr:spPr>
        <a:xfrm>
          <a:off x="6572251" y="6448425"/>
          <a:ext cx="2066924" cy="692944"/>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i-FI" sz="1100" b="1"/>
            <a:t>Siirry Toimintakulut-välilehdelle </a:t>
          </a:r>
        </a:p>
        <a:p>
          <a:pPr algn="ctr"/>
          <a:r>
            <a:rPr lang="fi-FI" sz="1100"/>
            <a:t>jos yleisavustus</a:t>
          </a:r>
          <a:r>
            <a:rPr lang="fi-FI" sz="1100" baseline="0"/>
            <a:t> on  </a:t>
          </a:r>
        </a:p>
        <a:p>
          <a:pPr algn="ctr"/>
          <a:r>
            <a:rPr lang="fi-FI" sz="1100" baseline="0"/>
            <a:t>30 000 € tai yli</a:t>
          </a:r>
          <a:endParaRPr lang="fi-FI" sz="1100"/>
        </a:p>
      </xdr:txBody>
    </xdr:sp>
    <xdr:clientData fPrintsWithSheet="0"/>
  </xdr:twoCellAnchor>
  <xdr:twoCellAnchor editAs="oneCell">
    <xdr:from>
      <xdr:col>7</xdr:col>
      <xdr:colOff>550067</xdr:colOff>
      <xdr:row>99</xdr:row>
      <xdr:rowOff>192881</xdr:rowOff>
    </xdr:from>
    <xdr:to>
      <xdr:col>26</xdr:col>
      <xdr:colOff>28630</xdr:colOff>
      <xdr:row>103</xdr:row>
      <xdr:rowOff>114300</xdr:rowOff>
    </xdr:to>
    <xdr:sp macro="" textlink="">
      <xdr:nvSpPr>
        <xdr:cNvPr id="7" name="Tekstiruutu 6">
          <a:extLst>
            <a:ext uri="{FF2B5EF4-FFF2-40B4-BE49-F238E27FC236}">
              <a16:creationId xmlns:a16="http://schemas.microsoft.com/office/drawing/2014/main" id="{00000000-0008-0000-0100-000007000000}"/>
            </a:ext>
          </a:extLst>
        </xdr:cNvPr>
        <xdr:cNvSpPr txBox="1"/>
      </xdr:nvSpPr>
      <xdr:spPr>
        <a:xfrm>
          <a:off x="8598692" y="19338131"/>
          <a:ext cx="1838382" cy="7024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i="1"/>
            <a:t>Vastaahan tilikauden yli-/alijäämä-summa virallisen tuloslaskelman summaa!</a:t>
          </a:r>
        </a:p>
      </xdr:txBody>
    </xdr:sp>
    <xdr:clientData fPrintsWithSheet="0"/>
  </xdr:twoCellAnchor>
  <xdr:twoCellAnchor editAs="oneCell">
    <xdr:from>
      <xdr:col>7</xdr:col>
      <xdr:colOff>73818</xdr:colOff>
      <xdr:row>99</xdr:row>
      <xdr:rowOff>142875</xdr:rowOff>
    </xdr:from>
    <xdr:to>
      <xdr:col>7</xdr:col>
      <xdr:colOff>514349</xdr:colOff>
      <xdr:row>100</xdr:row>
      <xdr:rowOff>157161</xdr:rowOff>
    </xdr:to>
    <xdr:cxnSp macro="">
      <xdr:nvCxnSpPr>
        <xdr:cNvPr id="11" name="Suora nuoliyhdysviiva 10">
          <a:extLst>
            <a:ext uri="{FF2B5EF4-FFF2-40B4-BE49-F238E27FC236}">
              <a16:creationId xmlns:a16="http://schemas.microsoft.com/office/drawing/2014/main" id="{00000000-0008-0000-0100-00000B000000}"/>
            </a:ext>
          </a:extLst>
        </xdr:cNvPr>
        <xdr:cNvCxnSpPr/>
      </xdr:nvCxnSpPr>
      <xdr:spPr>
        <a:xfrm flipH="1" flipV="1">
          <a:off x="8122443" y="19288125"/>
          <a:ext cx="440531" cy="2143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editAs="oneCell">
    <xdr:from>
      <xdr:col>7</xdr:col>
      <xdr:colOff>52387</xdr:colOff>
      <xdr:row>102</xdr:row>
      <xdr:rowOff>183356</xdr:rowOff>
    </xdr:from>
    <xdr:to>
      <xdr:col>7</xdr:col>
      <xdr:colOff>526256</xdr:colOff>
      <xdr:row>104</xdr:row>
      <xdr:rowOff>114300</xdr:rowOff>
    </xdr:to>
    <xdr:cxnSp macro="">
      <xdr:nvCxnSpPr>
        <xdr:cNvPr id="12" name="Suora nuoliyhdysviiva 11">
          <a:extLst>
            <a:ext uri="{FF2B5EF4-FFF2-40B4-BE49-F238E27FC236}">
              <a16:creationId xmlns:a16="http://schemas.microsoft.com/office/drawing/2014/main" id="{00000000-0008-0000-0100-00000C000000}"/>
            </a:ext>
          </a:extLst>
        </xdr:cNvPr>
        <xdr:cNvCxnSpPr/>
      </xdr:nvCxnSpPr>
      <xdr:spPr>
        <a:xfrm flipH="1">
          <a:off x="8101012" y="19919156"/>
          <a:ext cx="473869" cy="3119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editAs="oneCell">
    <xdr:from>
      <xdr:col>7</xdr:col>
      <xdr:colOff>602455</xdr:colOff>
      <xdr:row>119</xdr:row>
      <xdr:rowOff>169069</xdr:rowOff>
    </xdr:from>
    <xdr:to>
      <xdr:col>26</xdr:col>
      <xdr:colOff>81018</xdr:colOff>
      <xdr:row>123</xdr:row>
      <xdr:rowOff>133350</xdr:rowOff>
    </xdr:to>
    <xdr:sp macro="" textlink="">
      <xdr:nvSpPr>
        <xdr:cNvPr id="14" name="Tekstiruutu 13">
          <a:extLst>
            <a:ext uri="{FF2B5EF4-FFF2-40B4-BE49-F238E27FC236}">
              <a16:creationId xmlns:a16="http://schemas.microsoft.com/office/drawing/2014/main" id="{00000000-0008-0000-0100-00000E000000}"/>
            </a:ext>
          </a:extLst>
        </xdr:cNvPr>
        <xdr:cNvSpPr txBox="1"/>
      </xdr:nvSpPr>
      <xdr:spPr>
        <a:xfrm>
          <a:off x="8651080" y="23162419"/>
          <a:ext cx="1838382" cy="7262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i="1"/>
            <a:t>Vastaahan taseen loppusumma virallisen taseen loppusummaa!</a:t>
          </a:r>
        </a:p>
      </xdr:txBody>
    </xdr:sp>
    <xdr:clientData fPrintsWithSheet="0"/>
  </xdr:twoCellAnchor>
  <xdr:twoCellAnchor editAs="oneCell">
    <xdr:from>
      <xdr:col>7</xdr:col>
      <xdr:colOff>116681</xdr:colOff>
      <xdr:row>119</xdr:row>
      <xdr:rowOff>42863</xdr:rowOff>
    </xdr:from>
    <xdr:to>
      <xdr:col>7</xdr:col>
      <xdr:colOff>557212</xdr:colOff>
      <xdr:row>120</xdr:row>
      <xdr:rowOff>78581</xdr:rowOff>
    </xdr:to>
    <xdr:cxnSp macro="">
      <xdr:nvCxnSpPr>
        <xdr:cNvPr id="15" name="Suora nuoliyhdysviiva 14">
          <a:extLst>
            <a:ext uri="{FF2B5EF4-FFF2-40B4-BE49-F238E27FC236}">
              <a16:creationId xmlns:a16="http://schemas.microsoft.com/office/drawing/2014/main" id="{00000000-0008-0000-0100-00000F000000}"/>
            </a:ext>
          </a:extLst>
        </xdr:cNvPr>
        <xdr:cNvCxnSpPr/>
      </xdr:nvCxnSpPr>
      <xdr:spPr>
        <a:xfrm flipH="1" flipV="1">
          <a:off x="8165306" y="23036213"/>
          <a:ext cx="440531" cy="2262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editAs="oneCell">
    <xdr:from>
      <xdr:col>7</xdr:col>
      <xdr:colOff>104775</xdr:colOff>
      <xdr:row>122</xdr:row>
      <xdr:rowOff>88106</xdr:rowOff>
    </xdr:from>
    <xdr:to>
      <xdr:col>7</xdr:col>
      <xdr:colOff>578644</xdr:colOff>
      <xdr:row>124</xdr:row>
      <xdr:rowOff>19050</xdr:rowOff>
    </xdr:to>
    <xdr:cxnSp macro="">
      <xdr:nvCxnSpPr>
        <xdr:cNvPr id="16" name="Suora nuoliyhdysviiva 15">
          <a:extLst>
            <a:ext uri="{FF2B5EF4-FFF2-40B4-BE49-F238E27FC236}">
              <a16:creationId xmlns:a16="http://schemas.microsoft.com/office/drawing/2014/main" id="{00000000-0008-0000-0100-000010000000}"/>
            </a:ext>
          </a:extLst>
        </xdr:cNvPr>
        <xdr:cNvCxnSpPr/>
      </xdr:nvCxnSpPr>
      <xdr:spPr>
        <a:xfrm flipH="1">
          <a:off x="8153400" y="23652956"/>
          <a:ext cx="473869" cy="3119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editAs="oneCell">
    <xdr:from>
      <xdr:col>7</xdr:col>
      <xdr:colOff>80963</xdr:colOff>
      <xdr:row>126</xdr:row>
      <xdr:rowOff>161925</xdr:rowOff>
    </xdr:from>
    <xdr:to>
      <xdr:col>7</xdr:col>
      <xdr:colOff>554832</xdr:colOff>
      <xdr:row>128</xdr:row>
      <xdr:rowOff>92869</xdr:rowOff>
    </xdr:to>
    <xdr:cxnSp macro="">
      <xdr:nvCxnSpPr>
        <xdr:cNvPr id="17" name="Suora nuoliyhdysviiva 16">
          <a:extLst>
            <a:ext uri="{FF2B5EF4-FFF2-40B4-BE49-F238E27FC236}">
              <a16:creationId xmlns:a16="http://schemas.microsoft.com/office/drawing/2014/main" id="{00000000-0008-0000-0100-000011000000}"/>
            </a:ext>
          </a:extLst>
        </xdr:cNvPr>
        <xdr:cNvCxnSpPr/>
      </xdr:nvCxnSpPr>
      <xdr:spPr>
        <a:xfrm flipH="1">
          <a:off x="8129588" y="24488775"/>
          <a:ext cx="473869" cy="3119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editAs="oneCell">
    <xdr:from>
      <xdr:col>7</xdr:col>
      <xdr:colOff>80963</xdr:colOff>
      <xdr:row>130</xdr:row>
      <xdr:rowOff>173831</xdr:rowOff>
    </xdr:from>
    <xdr:to>
      <xdr:col>7</xdr:col>
      <xdr:colOff>554832</xdr:colOff>
      <xdr:row>132</xdr:row>
      <xdr:rowOff>104775</xdr:rowOff>
    </xdr:to>
    <xdr:cxnSp macro="">
      <xdr:nvCxnSpPr>
        <xdr:cNvPr id="18" name="Suora nuoliyhdysviiva 17">
          <a:extLst>
            <a:ext uri="{FF2B5EF4-FFF2-40B4-BE49-F238E27FC236}">
              <a16:creationId xmlns:a16="http://schemas.microsoft.com/office/drawing/2014/main" id="{00000000-0008-0000-0100-000012000000}"/>
            </a:ext>
          </a:extLst>
        </xdr:cNvPr>
        <xdr:cNvCxnSpPr/>
      </xdr:nvCxnSpPr>
      <xdr:spPr>
        <a:xfrm flipH="1">
          <a:off x="8129588" y="25262681"/>
          <a:ext cx="473869" cy="3119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editAs="oneCell">
    <xdr:from>
      <xdr:col>0</xdr:col>
      <xdr:colOff>0</xdr:colOff>
      <xdr:row>4</xdr:row>
      <xdr:rowOff>133350</xdr:rowOff>
    </xdr:from>
    <xdr:to>
      <xdr:col>2</xdr:col>
      <xdr:colOff>445291</xdr:colOff>
      <xdr:row>4</xdr:row>
      <xdr:rowOff>442912</xdr:rowOff>
    </xdr:to>
    <xdr:sp macro="" textlink="">
      <xdr:nvSpPr>
        <xdr:cNvPr id="19" name="Tekstiruutu 18">
          <a:extLst>
            <a:ext uri="{FF2B5EF4-FFF2-40B4-BE49-F238E27FC236}">
              <a16:creationId xmlns:a16="http://schemas.microsoft.com/office/drawing/2014/main" id="{00000000-0008-0000-0100-000013000000}"/>
            </a:ext>
          </a:extLst>
        </xdr:cNvPr>
        <xdr:cNvSpPr txBox="1"/>
      </xdr:nvSpPr>
      <xdr:spPr>
        <a:xfrm>
          <a:off x="0" y="971550"/>
          <a:ext cx="3559966"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solidFill>
                <a:srgbClr val="FF0000"/>
              </a:solidFill>
            </a:rPr>
            <a:t>Täytä vain sinisellä taustalla olevat kohdat</a:t>
          </a:r>
        </a:p>
      </xdr:txBody>
    </xdr:sp>
    <xdr:clientData fPrintsWithSheet="0"/>
  </xdr:twoCellAnchor>
  <xdr:twoCellAnchor editAs="oneCell">
    <xdr:from>
      <xdr:col>0</xdr:col>
      <xdr:colOff>1</xdr:colOff>
      <xdr:row>4</xdr:row>
      <xdr:rowOff>411957</xdr:rowOff>
    </xdr:from>
    <xdr:to>
      <xdr:col>2</xdr:col>
      <xdr:colOff>919162</xdr:colOff>
      <xdr:row>6</xdr:row>
      <xdr:rowOff>2383</xdr:rowOff>
    </xdr:to>
    <xdr:sp macro="" textlink="">
      <xdr:nvSpPr>
        <xdr:cNvPr id="20" name="Tekstiruutu 19">
          <a:extLst>
            <a:ext uri="{FF2B5EF4-FFF2-40B4-BE49-F238E27FC236}">
              <a16:creationId xmlns:a16="http://schemas.microsoft.com/office/drawing/2014/main" id="{00000000-0008-0000-0100-000014000000}"/>
            </a:ext>
          </a:extLst>
        </xdr:cNvPr>
        <xdr:cNvSpPr txBox="1"/>
      </xdr:nvSpPr>
      <xdr:spPr>
        <a:xfrm>
          <a:off x="1" y="1250157"/>
          <a:ext cx="4033836" cy="666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i="1">
              <a:solidFill>
                <a:srgbClr val="FF0000"/>
              </a:solidFill>
              <a:effectLst/>
              <a:latin typeface="+mn-lt"/>
              <a:ea typeface="+mn-ea"/>
              <a:cs typeface="+mn-cs"/>
            </a:rPr>
            <a:t>Summat ilmoitetaan vain kerran </a:t>
          </a:r>
        </a:p>
        <a:p>
          <a:r>
            <a:rPr lang="fi-FI" sz="1100" b="1" i="1">
              <a:solidFill>
                <a:srgbClr val="FF0000"/>
              </a:solidFill>
              <a:effectLst/>
              <a:latin typeface="+mn-lt"/>
              <a:ea typeface="+mn-ea"/>
              <a:cs typeface="+mn-cs"/>
            </a:rPr>
            <a:t>(kiinnitä erityistä huomiota esim. varainhankinnan ja vuokratuottojen ilmoittamiseen niille varatuissa kohdissa)</a:t>
          </a:r>
          <a:endParaRPr lang="fi-FI" sz="1400" b="1" i="1">
            <a:solidFill>
              <a:srgbClr val="FF0000"/>
            </a:solidFill>
          </a:endParaRPr>
        </a:p>
      </xdr:txBody>
    </xdr:sp>
    <xdr:clientData fPrintsWithSheet="0"/>
  </xdr:twoCellAnchor>
  <xdr:twoCellAnchor editAs="oneCell">
    <xdr:from>
      <xdr:col>0</xdr:col>
      <xdr:colOff>42862</xdr:colOff>
      <xdr:row>26</xdr:row>
      <xdr:rowOff>409577</xdr:rowOff>
    </xdr:from>
    <xdr:to>
      <xdr:col>5</xdr:col>
      <xdr:colOff>35718</xdr:colOff>
      <xdr:row>26</xdr:row>
      <xdr:rowOff>661988</xdr:rowOff>
    </xdr:to>
    <xdr:sp macro="" textlink="">
      <xdr:nvSpPr>
        <xdr:cNvPr id="21" name="Tekstiruutu 20">
          <a:extLst>
            <a:ext uri="{FF2B5EF4-FFF2-40B4-BE49-F238E27FC236}">
              <a16:creationId xmlns:a16="http://schemas.microsoft.com/office/drawing/2014/main" id="{00000000-0008-0000-0100-000015000000}"/>
            </a:ext>
          </a:extLst>
        </xdr:cNvPr>
        <xdr:cNvSpPr txBox="1"/>
      </xdr:nvSpPr>
      <xdr:spPr>
        <a:xfrm>
          <a:off x="42862" y="6705602"/>
          <a:ext cx="6479381" cy="2524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i="0" u="none" strike="noStrike">
              <a:solidFill>
                <a:srgbClr val="FF0000"/>
              </a:solidFill>
              <a:effectLst/>
              <a:latin typeface="+mn-lt"/>
              <a:ea typeface="+mn-ea"/>
              <a:cs typeface="+mn-cs"/>
            </a:rPr>
            <a:t>Järjestöt, jotka saavat OKM:n yleisavustusta yli 30.000 euroa täyttävät lisäksi seuraavat toimintakulutiedot:</a:t>
          </a:r>
          <a:r>
            <a:rPr lang="fi-FI" b="1">
              <a:solidFill>
                <a:srgbClr val="FF0000"/>
              </a:solidFill>
              <a:effectLst/>
            </a:rPr>
            <a:t> </a:t>
          </a:r>
          <a:endParaRPr lang="fi-FI" sz="1400" b="1" i="1">
            <a:solidFill>
              <a:srgbClr val="FF0000"/>
            </a:solidFill>
          </a:endParaRPr>
        </a:p>
      </xdr:txBody>
    </xdr:sp>
    <xdr:clientData fPrintsWithSheet="0"/>
  </xdr:twoCellAnchor>
  <xdr:twoCellAnchor editAs="oneCell">
    <xdr:from>
      <xdr:col>7</xdr:col>
      <xdr:colOff>71436</xdr:colOff>
      <xdr:row>87</xdr:row>
      <xdr:rowOff>166688</xdr:rowOff>
    </xdr:from>
    <xdr:to>
      <xdr:col>25</xdr:col>
      <xdr:colOff>273842</xdr:colOff>
      <xdr:row>88</xdr:row>
      <xdr:rowOff>179185</xdr:rowOff>
    </xdr:to>
    <xdr:sp macro="" textlink="">
      <xdr:nvSpPr>
        <xdr:cNvPr id="25" name="Suorakulmio 24">
          <a:hlinkClick xmlns:r="http://schemas.openxmlformats.org/officeDocument/2006/relationships" r:id="rId4"/>
          <a:extLst>
            <a:ext uri="{FF2B5EF4-FFF2-40B4-BE49-F238E27FC236}">
              <a16:creationId xmlns:a16="http://schemas.microsoft.com/office/drawing/2014/main" id="{00000000-0008-0000-0100-000019000000}"/>
            </a:ext>
          </a:extLst>
        </xdr:cNvPr>
        <xdr:cNvSpPr/>
      </xdr:nvSpPr>
      <xdr:spPr>
        <a:xfrm>
          <a:off x="8262936" y="19085719"/>
          <a:ext cx="1952625" cy="210617"/>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i-FI" sz="1100"/>
            <a:t>Lisää: Piirijärjestö</a:t>
          </a:r>
        </a:p>
      </xdr:txBody>
    </xdr:sp>
    <xdr:clientData fPrintsWithSheet="0"/>
  </xdr:twoCellAnchor>
  <xdr:twoCellAnchor editAs="oneCell">
    <xdr:from>
      <xdr:col>7</xdr:col>
      <xdr:colOff>71436</xdr:colOff>
      <xdr:row>89</xdr:row>
      <xdr:rowOff>64293</xdr:rowOff>
    </xdr:from>
    <xdr:to>
      <xdr:col>25</xdr:col>
      <xdr:colOff>273842</xdr:colOff>
      <xdr:row>90</xdr:row>
      <xdr:rowOff>83344</xdr:rowOff>
    </xdr:to>
    <xdr:sp macro="" textlink="">
      <xdr:nvSpPr>
        <xdr:cNvPr id="26" name="Suorakulmio 25">
          <a:hlinkClick xmlns:r="http://schemas.openxmlformats.org/officeDocument/2006/relationships" r:id="rId5"/>
          <a:extLst>
            <a:ext uri="{FF2B5EF4-FFF2-40B4-BE49-F238E27FC236}">
              <a16:creationId xmlns:a16="http://schemas.microsoft.com/office/drawing/2014/main" id="{00000000-0008-0000-0100-00001A000000}"/>
            </a:ext>
          </a:extLst>
        </xdr:cNvPr>
        <xdr:cNvSpPr/>
      </xdr:nvSpPr>
      <xdr:spPr>
        <a:xfrm>
          <a:off x="8262936" y="19364324"/>
          <a:ext cx="1952625" cy="209551"/>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i-FI" sz="1100"/>
            <a:t>Lisää:</a:t>
          </a:r>
          <a:r>
            <a:rPr lang="fi-FI" sz="1100" baseline="0"/>
            <a:t> </a:t>
          </a:r>
          <a:r>
            <a:rPr lang="fi-FI" sz="1100"/>
            <a:t>Paikallisyhdistys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285750</xdr:colOff>
      <xdr:row>9</xdr:row>
      <xdr:rowOff>190501</xdr:rowOff>
    </xdr:from>
    <xdr:to>
      <xdr:col>11</xdr:col>
      <xdr:colOff>504826</xdr:colOff>
      <xdr:row>20</xdr:row>
      <xdr:rowOff>166687</xdr:rowOff>
    </xdr:to>
    <xdr:sp macro="" textlink="">
      <xdr:nvSpPr>
        <xdr:cNvPr id="2" name="Tekstiruutu 1">
          <a:extLst>
            <a:ext uri="{FF2B5EF4-FFF2-40B4-BE49-F238E27FC236}">
              <a16:creationId xmlns:a16="http://schemas.microsoft.com/office/drawing/2014/main" id="{00000000-0008-0000-0200-000002000000}"/>
            </a:ext>
          </a:extLst>
        </xdr:cNvPr>
        <xdr:cNvSpPr txBox="1"/>
      </xdr:nvSpPr>
      <xdr:spPr>
        <a:xfrm>
          <a:off x="6858000" y="2226470"/>
          <a:ext cx="5076826" cy="20835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Erittele vastausriveille järjestön eri toimintakohtien kulut, esim. opinto-, koulutus-, leiri-, tiedotus-, aluetyö-,  kansainvälinen tms. , kuten järjestö oman tavan mukaisesti toimintansa eri osa-alueet on jaotellut. Voit nimetä otsikot  ja kulujen nimet itse.</a:t>
          </a:r>
        </a:p>
        <a:p>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Voit yhdistää kustannuspaikkoja ja kustannuspaikkojen kuluja, jos tila ei muuten riitä, anna kuitenkin kuluja hyvin kuvaavat otsikot ja euromäärien selitykset.  </a:t>
          </a:r>
        </a:p>
        <a:p>
          <a:endParaRPr lang="fi-FI" sz="1100" b="1">
            <a:solidFill>
              <a:schemeClr val="dk1"/>
            </a:solidFill>
            <a:effectLst/>
            <a:latin typeface="+mn-lt"/>
            <a:ea typeface="+mn-ea"/>
            <a:cs typeface="+mn-cs"/>
          </a:endParaRPr>
        </a:p>
        <a:p>
          <a:r>
            <a:rPr lang="fi-FI" sz="1100" b="1">
              <a:solidFill>
                <a:schemeClr val="dk1"/>
              </a:solidFill>
              <a:effectLst/>
              <a:latin typeface="+mn-lt"/>
              <a:ea typeface="+mn-ea"/>
              <a:cs typeface="+mn-cs"/>
            </a:rPr>
            <a:t>Erittele ja selvennä erityisesti Muut kulut -kohdat </a:t>
          </a:r>
          <a:r>
            <a:rPr lang="fi-FI" sz="1100">
              <a:solidFill>
                <a:schemeClr val="dk1"/>
              </a:solidFill>
              <a:effectLst/>
              <a:latin typeface="+mn-lt"/>
              <a:ea typeface="+mn-ea"/>
              <a:cs typeface="+mn-cs"/>
            </a:rPr>
            <a:t>järjestön tuloslaskelmasta. Yleensä virallinen tuloslaskelma on liian epätarkka erottelemaan kuluja keskenään ja tällöin ei saada luotua tarpeeksi tarkkaa kuvaa järjestön toiminnasta. Kulujen tarkempi erittely parantaa arviointiprosessia ja avaa paremmin järjestön toimintaa virkamiehille.</a:t>
          </a:r>
          <a:endParaRPr lang="fi-FI" sz="1100"/>
        </a:p>
      </xdr:txBody>
    </xdr:sp>
    <xdr:clientData/>
  </xdr:twoCellAnchor>
  <xdr:twoCellAnchor editAs="oneCell">
    <xdr:from>
      <xdr:col>1</xdr:col>
      <xdr:colOff>2867025</xdr:colOff>
      <xdr:row>3</xdr:row>
      <xdr:rowOff>2381</xdr:rowOff>
    </xdr:from>
    <xdr:to>
      <xdr:col>1</xdr:col>
      <xdr:colOff>4381407</xdr:colOff>
      <xdr:row>4</xdr:row>
      <xdr:rowOff>171881</xdr:rowOff>
    </xdr:to>
    <xdr:sp macro="" textlink="">
      <xdr:nvSpPr>
        <xdr:cNvPr id="3" name="Suorakulmio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3402806" y="645319"/>
          <a:ext cx="1514382" cy="3600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i-FI" sz="1100"/>
            <a:t>Tilinpäätöstiedot</a:t>
          </a:r>
        </a:p>
      </xdr:txBody>
    </xdr:sp>
    <xdr:clientData fPrintsWithSheet="0"/>
  </xdr:twoCellAnchor>
  <xdr:twoCellAnchor editAs="absolute">
    <xdr:from>
      <xdr:col>1</xdr:col>
      <xdr:colOff>4495800</xdr:colOff>
      <xdr:row>3</xdr:row>
      <xdr:rowOff>2381</xdr:rowOff>
    </xdr:from>
    <xdr:to>
      <xdr:col>2</xdr:col>
      <xdr:colOff>938118</xdr:colOff>
      <xdr:row>4</xdr:row>
      <xdr:rowOff>171881</xdr:rowOff>
    </xdr:to>
    <xdr:sp macro="" textlink="">
      <xdr:nvSpPr>
        <xdr:cNvPr id="4" name="Suorakulmio 3">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a:xfrm>
          <a:off x="5031581" y="645319"/>
          <a:ext cx="1514381" cy="3600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i-FI" sz="1100"/>
            <a:t>Ohjeet</a:t>
          </a:r>
        </a:p>
      </xdr:txBody>
    </xdr:sp>
    <xdr:clientData fPrintsWithSheet="0"/>
  </xdr:twoCellAnchor>
  <xdr:twoCellAnchor>
    <xdr:from>
      <xdr:col>3</xdr:col>
      <xdr:colOff>273844</xdr:colOff>
      <xdr:row>21</xdr:row>
      <xdr:rowOff>30955</xdr:rowOff>
    </xdr:from>
    <xdr:to>
      <xdr:col>11</xdr:col>
      <xdr:colOff>483394</xdr:colOff>
      <xdr:row>26</xdr:row>
      <xdr:rowOff>109536</xdr:rowOff>
    </xdr:to>
    <xdr:sp macro="" textlink="">
      <xdr:nvSpPr>
        <xdr:cNvPr id="5" name="Tekstiruutu 4">
          <a:extLst>
            <a:ext uri="{FF2B5EF4-FFF2-40B4-BE49-F238E27FC236}">
              <a16:creationId xmlns:a16="http://schemas.microsoft.com/office/drawing/2014/main" id="{00000000-0008-0000-0200-000005000000}"/>
            </a:ext>
          </a:extLst>
        </xdr:cNvPr>
        <xdr:cNvSpPr txBox="1"/>
      </xdr:nvSpPr>
      <xdr:spPr>
        <a:xfrm>
          <a:off x="6846094" y="4364830"/>
          <a:ext cx="5067300" cy="10548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Nuorisotyötä tekevät järjestöt erittelevät VAIN nuorisotyön toimintakulut. </a:t>
          </a:r>
        </a:p>
        <a:p>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Nuorisotyötä tekevillä järjestöillä tulee päätöskirjeen ohjeistuksen mukaisesti erotella kustannuspaikkakohtaisesti nuorisotyö ja nuorisotyön ulkopuolinen toiminta toisistaan.</a:t>
          </a:r>
          <a:endParaRPr lang="fi-FI" sz="1100"/>
        </a:p>
      </xdr:txBody>
    </xdr:sp>
    <xdr:clientData/>
  </xdr:twoCellAnchor>
  <xdr:twoCellAnchor editAs="oneCell">
    <xdr:from>
      <xdr:col>0</xdr:col>
      <xdr:colOff>0</xdr:colOff>
      <xdr:row>5</xdr:row>
      <xdr:rowOff>19051</xdr:rowOff>
    </xdr:from>
    <xdr:to>
      <xdr:col>1</xdr:col>
      <xdr:colOff>3026566</xdr:colOff>
      <xdr:row>6</xdr:row>
      <xdr:rowOff>138113</xdr:rowOff>
    </xdr:to>
    <xdr:sp macro="" textlink="">
      <xdr:nvSpPr>
        <xdr:cNvPr id="6" name="Tekstiruutu 5">
          <a:extLst>
            <a:ext uri="{FF2B5EF4-FFF2-40B4-BE49-F238E27FC236}">
              <a16:creationId xmlns:a16="http://schemas.microsoft.com/office/drawing/2014/main" id="{00000000-0008-0000-0200-000006000000}"/>
            </a:ext>
          </a:extLst>
        </xdr:cNvPr>
        <xdr:cNvSpPr txBox="1"/>
      </xdr:nvSpPr>
      <xdr:spPr>
        <a:xfrm>
          <a:off x="0" y="1042989"/>
          <a:ext cx="3562347"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i-FI" sz="1100" b="1">
              <a:solidFill>
                <a:srgbClr val="FF0000"/>
              </a:solidFill>
            </a:rPr>
            <a:t>Täytä vain sinisellä taustalla olevat kohdat</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1</xdr:col>
      <xdr:colOff>952500</xdr:colOff>
      <xdr:row>3</xdr:row>
      <xdr:rowOff>57150</xdr:rowOff>
    </xdr:from>
    <xdr:to>
      <xdr:col>1</xdr:col>
      <xdr:colOff>2464500</xdr:colOff>
      <xdr:row>4</xdr:row>
      <xdr:rowOff>226650</xdr:rowOff>
    </xdr:to>
    <xdr:sp macro="" textlink="">
      <xdr:nvSpPr>
        <xdr:cNvPr id="2" name="Suorakulmio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4181475" y="733425"/>
          <a:ext cx="1512000" cy="3600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i-FI" sz="1100"/>
            <a:t>Takaisin lomakkeeseen</a:t>
          </a:r>
        </a:p>
      </xdr:txBody>
    </xdr:sp>
    <xdr:clientData fPrintsWithSheet="0"/>
  </xdr:twoCellAnchor>
  <xdr:twoCellAnchor editAs="absolute">
    <xdr:from>
      <xdr:col>1</xdr:col>
      <xdr:colOff>2609850</xdr:colOff>
      <xdr:row>3</xdr:row>
      <xdr:rowOff>57150</xdr:rowOff>
    </xdr:from>
    <xdr:to>
      <xdr:col>1</xdr:col>
      <xdr:colOff>4121850</xdr:colOff>
      <xdr:row>4</xdr:row>
      <xdr:rowOff>226650</xdr:rowOff>
    </xdr:to>
    <xdr:sp macro="" textlink="">
      <xdr:nvSpPr>
        <xdr:cNvPr id="3" name="Suorakulmio 2">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5838825" y="733425"/>
          <a:ext cx="1512000" cy="3600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i-FI" sz="1100"/>
            <a:t>Ohjeet</a:t>
          </a:r>
        </a:p>
      </xdr:txBody>
    </xdr:sp>
    <xdr:clientData fPrintsWithSheet="0"/>
  </xdr:twoCellAnchor>
  <xdr:twoCellAnchor editAs="oneCell">
    <xdr:from>
      <xdr:col>0</xdr:col>
      <xdr:colOff>0</xdr:colOff>
      <xdr:row>4</xdr:row>
      <xdr:rowOff>28575</xdr:rowOff>
    </xdr:from>
    <xdr:to>
      <xdr:col>1</xdr:col>
      <xdr:colOff>330991</xdr:colOff>
      <xdr:row>5</xdr:row>
      <xdr:rowOff>52387</xdr:rowOff>
    </xdr:to>
    <xdr:sp macro="" textlink="">
      <xdr:nvSpPr>
        <xdr:cNvPr id="4" name="Tekstiruutu 3">
          <a:extLst>
            <a:ext uri="{FF2B5EF4-FFF2-40B4-BE49-F238E27FC236}">
              <a16:creationId xmlns:a16="http://schemas.microsoft.com/office/drawing/2014/main" id="{00000000-0008-0000-0300-000004000000}"/>
            </a:ext>
          </a:extLst>
        </xdr:cNvPr>
        <xdr:cNvSpPr txBox="1"/>
      </xdr:nvSpPr>
      <xdr:spPr>
        <a:xfrm>
          <a:off x="0" y="895350"/>
          <a:ext cx="3559966"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solidFill>
                <a:srgbClr val="FF0000"/>
              </a:solidFill>
            </a:rPr>
            <a:t>Täytä vain sinisellä taustalla olevat kohdat</a:t>
          </a:r>
        </a:p>
      </xdr:txBody>
    </xdr:sp>
    <xdr:clientData fPrintsWithSheet="0"/>
  </xdr:twoCellAnchor>
  <xdr:twoCellAnchor editAs="absolute">
    <xdr:from>
      <xdr:col>1</xdr:col>
      <xdr:colOff>2209800</xdr:colOff>
      <xdr:row>1</xdr:row>
      <xdr:rowOff>38100</xdr:rowOff>
    </xdr:from>
    <xdr:to>
      <xdr:col>1</xdr:col>
      <xdr:colOff>4121850</xdr:colOff>
      <xdr:row>3</xdr:row>
      <xdr:rowOff>17100</xdr:rowOff>
    </xdr:to>
    <xdr:sp macro="" textlink="">
      <xdr:nvSpPr>
        <xdr:cNvPr id="7" name="Suorakulmio 6">
          <a:hlinkClick xmlns:r="http://schemas.openxmlformats.org/officeDocument/2006/relationships" r:id="rId3"/>
          <a:extLst>
            <a:ext uri="{FF2B5EF4-FFF2-40B4-BE49-F238E27FC236}">
              <a16:creationId xmlns:a16="http://schemas.microsoft.com/office/drawing/2014/main" id="{00000000-0008-0000-0300-000007000000}"/>
            </a:ext>
          </a:extLst>
        </xdr:cNvPr>
        <xdr:cNvSpPr/>
      </xdr:nvSpPr>
      <xdr:spPr>
        <a:xfrm>
          <a:off x="5438775" y="333375"/>
          <a:ext cx="1912050" cy="3600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i-FI" sz="1100"/>
            <a:t>Takaisin tilinpäätöstietoihin</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1</xdr:col>
      <xdr:colOff>981075</xdr:colOff>
      <xdr:row>3</xdr:row>
      <xdr:rowOff>47625</xdr:rowOff>
    </xdr:from>
    <xdr:to>
      <xdr:col>1</xdr:col>
      <xdr:colOff>2493075</xdr:colOff>
      <xdr:row>4</xdr:row>
      <xdr:rowOff>217125</xdr:rowOff>
    </xdr:to>
    <xdr:sp macro="" textlink="">
      <xdr:nvSpPr>
        <xdr:cNvPr id="2" name="Suorakulmio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4210050" y="695325"/>
          <a:ext cx="1512000" cy="3600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i-FI" sz="1100"/>
            <a:t>Takaisin lomakkeeseen</a:t>
          </a:r>
        </a:p>
      </xdr:txBody>
    </xdr:sp>
    <xdr:clientData fPrintsWithSheet="0"/>
  </xdr:twoCellAnchor>
  <xdr:twoCellAnchor editAs="absolute">
    <xdr:from>
      <xdr:col>1</xdr:col>
      <xdr:colOff>2638425</xdr:colOff>
      <xdr:row>3</xdr:row>
      <xdr:rowOff>47625</xdr:rowOff>
    </xdr:from>
    <xdr:to>
      <xdr:col>1</xdr:col>
      <xdr:colOff>4150425</xdr:colOff>
      <xdr:row>4</xdr:row>
      <xdr:rowOff>217125</xdr:rowOff>
    </xdr:to>
    <xdr:sp macro="" textlink="">
      <xdr:nvSpPr>
        <xdr:cNvPr id="3" name="Suorakulmio 2">
          <a:hlinkClick xmlns:r="http://schemas.openxmlformats.org/officeDocument/2006/relationships" r:id="rId2"/>
          <a:extLst>
            <a:ext uri="{FF2B5EF4-FFF2-40B4-BE49-F238E27FC236}">
              <a16:creationId xmlns:a16="http://schemas.microsoft.com/office/drawing/2014/main" id="{00000000-0008-0000-0400-000003000000}"/>
            </a:ext>
          </a:extLst>
        </xdr:cNvPr>
        <xdr:cNvSpPr/>
      </xdr:nvSpPr>
      <xdr:spPr>
        <a:xfrm>
          <a:off x="5867400" y="695325"/>
          <a:ext cx="1512000" cy="3600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i-FI" sz="1100"/>
            <a:t>Ohjeet</a:t>
          </a:r>
        </a:p>
      </xdr:txBody>
    </xdr:sp>
    <xdr:clientData fPrintsWithSheet="0"/>
  </xdr:twoCellAnchor>
  <xdr:twoCellAnchor editAs="oneCell">
    <xdr:from>
      <xdr:col>0</xdr:col>
      <xdr:colOff>0</xdr:colOff>
      <xdr:row>4</xdr:row>
      <xdr:rowOff>28575</xdr:rowOff>
    </xdr:from>
    <xdr:to>
      <xdr:col>1</xdr:col>
      <xdr:colOff>333372</xdr:colOff>
      <xdr:row>5</xdr:row>
      <xdr:rowOff>52387</xdr:rowOff>
    </xdr:to>
    <xdr:sp macro="" textlink="">
      <xdr:nvSpPr>
        <xdr:cNvPr id="4" name="Tekstiruutu 3">
          <a:extLst>
            <a:ext uri="{FF2B5EF4-FFF2-40B4-BE49-F238E27FC236}">
              <a16:creationId xmlns:a16="http://schemas.microsoft.com/office/drawing/2014/main" id="{00000000-0008-0000-0400-000004000000}"/>
            </a:ext>
          </a:extLst>
        </xdr:cNvPr>
        <xdr:cNvSpPr txBox="1"/>
      </xdr:nvSpPr>
      <xdr:spPr>
        <a:xfrm>
          <a:off x="0" y="866775"/>
          <a:ext cx="3562347"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i-FI" sz="1100" b="1">
              <a:solidFill>
                <a:srgbClr val="FF0000"/>
              </a:solidFill>
            </a:rPr>
            <a:t>Täytä vain sinisellä taustalla olevat kohdat</a:t>
          </a:r>
        </a:p>
      </xdr:txBody>
    </xdr:sp>
    <xdr:clientData fPrintsWithSheet="0"/>
  </xdr:twoCellAnchor>
  <xdr:twoCellAnchor editAs="absolute">
    <xdr:from>
      <xdr:col>1</xdr:col>
      <xdr:colOff>2247900</xdr:colOff>
      <xdr:row>1</xdr:row>
      <xdr:rowOff>9525</xdr:rowOff>
    </xdr:from>
    <xdr:to>
      <xdr:col>1</xdr:col>
      <xdr:colOff>4159950</xdr:colOff>
      <xdr:row>2</xdr:row>
      <xdr:rowOff>179025</xdr:rowOff>
    </xdr:to>
    <xdr:sp macro="" textlink="">
      <xdr:nvSpPr>
        <xdr:cNvPr id="5" name="Suorakulmio 4">
          <a:hlinkClick xmlns:r="http://schemas.openxmlformats.org/officeDocument/2006/relationships" r:id="rId3"/>
          <a:extLst>
            <a:ext uri="{FF2B5EF4-FFF2-40B4-BE49-F238E27FC236}">
              <a16:creationId xmlns:a16="http://schemas.microsoft.com/office/drawing/2014/main" id="{00000000-0008-0000-0400-000005000000}"/>
            </a:ext>
          </a:extLst>
        </xdr:cNvPr>
        <xdr:cNvSpPr/>
      </xdr:nvSpPr>
      <xdr:spPr>
        <a:xfrm>
          <a:off x="5476875" y="276225"/>
          <a:ext cx="1912050" cy="3600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i-FI" sz="1100"/>
            <a:t>Takaisin tilinpäätöstietoihin</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1</xdr:col>
      <xdr:colOff>1047749</xdr:colOff>
      <xdr:row>2</xdr:row>
      <xdr:rowOff>85725</xdr:rowOff>
    </xdr:from>
    <xdr:to>
      <xdr:col>1</xdr:col>
      <xdr:colOff>2559749</xdr:colOff>
      <xdr:row>4</xdr:row>
      <xdr:rowOff>64725</xdr:rowOff>
    </xdr:to>
    <xdr:sp macro="" textlink="">
      <xdr:nvSpPr>
        <xdr:cNvPr id="2" name="Suorakulmio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4276724" y="542925"/>
          <a:ext cx="1512000" cy="3600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i-FI" sz="1100"/>
            <a:t>Takaisin lomakkeeseen</a:t>
          </a:r>
        </a:p>
      </xdr:txBody>
    </xdr:sp>
    <xdr:clientData fPrintsWithSheet="0"/>
  </xdr:twoCellAnchor>
  <xdr:twoCellAnchor editAs="absolute">
    <xdr:from>
      <xdr:col>1</xdr:col>
      <xdr:colOff>2609850</xdr:colOff>
      <xdr:row>2</xdr:row>
      <xdr:rowOff>76200</xdr:rowOff>
    </xdr:from>
    <xdr:to>
      <xdr:col>1</xdr:col>
      <xdr:colOff>4121850</xdr:colOff>
      <xdr:row>4</xdr:row>
      <xdr:rowOff>55200</xdr:rowOff>
    </xdr:to>
    <xdr:sp macro="" textlink="">
      <xdr:nvSpPr>
        <xdr:cNvPr id="3" name="Suorakulmio 2">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5838825" y="533400"/>
          <a:ext cx="1512000" cy="3600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i-FI" sz="1100"/>
            <a:t>Ohjeet</a:t>
          </a:r>
        </a:p>
      </xdr:txBody>
    </xdr:sp>
    <xdr:clientData fPrintsWithSheet="0"/>
  </xdr:twoCellAnchor>
  <xdr:twoCellAnchor editAs="oneCell">
    <xdr:from>
      <xdr:col>0</xdr:col>
      <xdr:colOff>0</xdr:colOff>
      <xdr:row>4</xdr:row>
      <xdr:rowOff>28575</xdr:rowOff>
    </xdr:from>
    <xdr:to>
      <xdr:col>1</xdr:col>
      <xdr:colOff>333372</xdr:colOff>
      <xdr:row>5</xdr:row>
      <xdr:rowOff>52387</xdr:rowOff>
    </xdr:to>
    <xdr:sp macro="" textlink="">
      <xdr:nvSpPr>
        <xdr:cNvPr id="4" name="Tekstiruutu 3">
          <a:extLst>
            <a:ext uri="{FF2B5EF4-FFF2-40B4-BE49-F238E27FC236}">
              <a16:creationId xmlns:a16="http://schemas.microsoft.com/office/drawing/2014/main" id="{00000000-0008-0000-0500-000004000000}"/>
            </a:ext>
          </a:extLst>
        </xdr:cNvPr>
        <xdr:cNvSpPr txBox="1"/>
      </xdr:nvSpPr>
      <xdr:spPr>
        <a:xfrm>
          <a:off x="0" y="866775"/>
          <a:ext cx="3562347"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i-FI" sz="1100" b="1">
              <a:solidFill>
                <a:srgbClr val="FF0000"/>
              </a:solidFill>
            </a:rPr>
            <a:t>Täytä vain sinisellä taustalla olevat kohdat</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absolute">
    <xdr:from>
      <xdr:col>1</xdr:col>
      <xdr:colOff>1038225</xdr:colOff>
      <xdr:row>2</xdr:row>
      <xdr:rowOff>47625</xdr:rowOff>
    </xdr:from>
    <xdr:to>
      <xdr:col>1</xdr:col>
      <xdr:colOff>2550225</xdr:colOff>
      <xdr:row>4</xdr:row>
      <xdr:rowOff>26625</xdr:rowOff>
    </xdr:to>
    <xdr:sp macro="" textlink="">
      <xdr:nvSpPr>
        <xdr:cNvPr id="4" name="Suorakulmio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4267200" y="533400"/>
          <a:ext cx="1512000" cy="3600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i-FI" sz="1100"/>
            <a:t>Takaisin lomakkeeseen</a:t>
          </a:r>
        </a:p>
      </xdr:txBody>
    </xdr:sp>
    <xdr:clientData fPrintsWithSheet="0"/>
  </xdr:twoCellAnchor>
  <xdr:twoCellAnchor editAs="absolute">
    <xdr:from>
      <xdr:col>1</xdr:col>
      <xdr:colOff>2600326</xdr:colOff>
      <xdr:row>2</xdr:row>
      <xdr:rowOff>38100</xdr:rowOff>
    </xdr:from>
    <xdr:to>
      <xdr:col>1</xdr:col>
      <xdr:colOff>4112326</xdr:colOff>
      <xdr:row>4</xdr:row>
      <xdr:rowOff>17100</xdr:rowOff>
    </xdr:to>
    <xdr:sp macro="" textlink="">
      <xdr:nvSpPr>
        <xdr:cNvPr id="5" name="Suorakulmio 4">
          <a:hlinkClick xmlns:r="http://schemas.openxmlformats.org/officeDocument/2006/relationships" r:id="rId2"/>
          <a:extLst>
            <a:ext uri="{FF2B5EF4-FFF2-40B4-BE49-F238E27FC236}">
              <a16:creationId xmlns:a16="http://schemas.microsoft.com/office/drawing/2014/main" id="{00000000-0008-0000-0600-000005000000}"/>
            </a:ext>
          </a:extLst>
        </xdr:cNvPr>
        <xdr:cNvSpPr/>
      </xdr:nvSpPr>
      <xdr:spPr>
        <a:xfrm>
          <a:off x="5829301" y="523875"/>
          <a:ext cx="1512000" cy="3600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i-FI" sz="1100"/>
            <a:t>Ohjeet</a:t>
          </a:r>
        </a:p>
      </xdr:txBody>
    </xdr:sp>
    <xdr:clientData fPrintsWithSheet="0"/>
  </xdr:twoCellAnchor>
  <xdr:twoCellAnchor editAs="oneCell">
    <xdr:from>
      <xdr:col>0</xdr:col>
      <xdr:colOff>0</xdr:colOff>
      <xdr:row>4</xdr:row>
      <xdr:rowOff>28575</xdr:rowOff>
    </xdr:from>
    <xdr:to>
      <xdr:col>1</xdr:col>
      <xdr:colOff>333372</xdr:colOff>
      <xdr:row>5</xdr:row>
      <xdr:rowOff>52387</xdr:rowOff>
    </xdr:to>
    <xdr:sp macro="" textlink="">
      <xdr:nvSpPr>
        <xdr:cNvPr id="6" name="Tekstiruutu 5">
          <a:extLst>
            <a:ext uri="{FF2B5EF4-FFF2-40B4-BE49-F238E27FC236}">
              <a16:creationId xmlns:a16="http://schemas.microsoft.com/office/drawing/2014/main" id="{00000000-0008-0000-0600-000006000000}"/>
            </a:ext>
          </a:extLst>
        </xdr:cNvPr>
        <xdr:cNvSpPr txBox="1"/>
      </xdr:nvSpPr>
      <xdr:spPr>
        <a:xfrm>
          <a:off x="0" y="895350"/>
          <a:ext cx="3562347"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i-FI" sz="1050" b="1">
              <a:solidFill>
                <a:srgbClr val="FF0000"/>
              </a:solidFill>
            </a:rPr>
            <a:t>Täytä vain sinisellä taustalla olevat kohdat</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xdr:col>
      <xdr:colOff>47625</xdr:colOff>
      <xdr:row>3</xdr:row>
      <xdr:rowOff>180975</xdr:rowOff>
    </xdr:from>
    <xdr:to>
      <xdr:col>1</xdr:col>
      <xdr:colOff>1559625</xdr:colOff>
      <xdr:row>4</xdr:row>
      <xdr:rowOff>170475</xdr:rowOff>
    </xdr:to>
    <xdr:sp macro="" textlink="">
      <xdr:nvSpPr>
        <xdr:cNvPr id="2" name="Suorakulmio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47625" y="752475"/>
          <a:ext cx="1512000" cy="1800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i-FI" sz="1100"/>
            <a:t>Takaisin lomakkeeseen</a:t>
          </a:r>
        </a:p>
      </xdr:txBody>
    </xdr:sp>
    <xdr:clientData fPrintsWithSheet="0"/>
  </xdr:twoCellAnchor>
  <xdr:twoCellAnchor editAs="oneCell">
    <xdr:from>
      <xdr:col>1</xdr:col>
      <xdr:colOff>1762126</xdr:colOff>
      <xdr:row>3</xdr:row>
      <xdr:rowOff>180975</xdr:rowOff>
    </xdr:from>
    <xdr:to>
      <xdr:col>1</xdr:col>
      <xdr:colOff>3274126</xdr:colOff>
      <xdr:row>4</xdr:row>
      <xdr:rowOff>170475</xdr:rowOff>
    </xdr:to>
    <xdr:sp macro="" textlink="">
      <xdr:nvSpPr>
        <xdr:cNvPr id="3" name="Suorakulmio 2">
          <a:hlinkClick xmlns:r="http://schemas.openxmlformats.org/officeDocument/2006/relationships" r:id="rId2"/>
          <a:extLst>
            <a:ext uri="{FF2B5EF4-FFF2-40B4-BE49-F238E27FC236}">
              <a16:creationId xmlns:a16="http://schemas.microsoft.com/office/drawing/2014/main" id="{00000000-0008-0000-0700-000003000000}"/>
            </a:ext>
          </a:extLst>
        </xdr:cNvPr>
        <xdr:cNvSpPr/>
      </xdr:nvSpPr>
      <xdr:spPr>
        <a:xfrm>
          <a:off x="1762126" y="752475"/>
          <a:ext cx="1512000" cy="1800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i-FI" sz="1100"/>
            <a:t>Ohjeet</a:t>
          </a:r>
        </a:p>
      </xdr:txBody>
    </xdr:sp>
    <xdr:clientData fPrintsWithSheet="0"/>
  </xdr:twoCellAnchor>
  <xdr:twoCellAnchor editAs="oneCell">
    <xdr:from>
      <xdr:col>2</xdr:col>
      <xdr:colOff>9525</xdr:colOff>
      <xdr:row>3</xdr:row>
      <xdr:rowOff>76200</xdr:rowOff>
    </xdr:from>
    <xdr:to>
      <xdr:col>2</xdr:col>
      <xdr:colOff>3571872</xdr:colOff>
      <xdr:row>5</xdr:row>
      <xdr:rowOff>4762</xdr:rowOff>
    </xdr:to>
    <xdr:sp macro="" textlink="">
      <xdr:nvSpPr>
        <xdr:cNvPr id="4" name="Tekstiruutu 3">
          <a:extLst>
            <a:ext uri="{FF2B5EF4-FFF2-40B4-BE49-F238E27FC236}">
              <a16:creationId xmlns:a16="http://schemas.microsoft.com/office/drawing/2014/main" id="{00000000-0008-0000-0700-000004000000}"/>
            </a:ext>
          </a:extLst>
        </xdr:cNvPr>
        <xdr:cNvSpPr txBox="1"/>
      </xdr:nvSpPr>
      <xdr:spPr>
        <a:xfrm>
          <a:off x="3981450" y="723900"/>
          <a:ext cx="3562347"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i-FI" sz="1400" b="1">
              <a:solidFill>
                <a:srgbClr val="FF0000"/>
              </a:solidFill>
            </a:rPr>
            <a:t>Täytä vain sinisellä taustalla olevat kohdat</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absolute">
    <xdr:from>
      <xdr:col>1</xdr:col>
      <xdr:colOff>133350</xdr:colOff>
      <xdr:row>4</xdr:row>
      <xdr:rowOff>19050</xdr:rowOff>
    </xdr:from>
    <xdr:to>
      <xdr:col>3</xdr:col>
      <xdr:colOff>426150</xdr:colOff>
      <xdr:row>4</xdr:row>
      <xdr:rowOff>379050</xdr:rowOff>
    </xdr:to>
    <xdr:sp macro="" textlink="">
      <xdr:nvSpPr>
        <xdr:cNvPr id="2" name="Suorakulmio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8153400" y="876300"/>
          <a:ext cx="1512000" cy="3600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lang="fi-FI" sz="1100"/>
            <a:t>Takaisin lomakkeeseen</a:t>
          </a:r>
        </a:p>
      </xdr:txBody>
    </xdr:sp>
    <xdr:clientData fPrintsWithSheet="0"/>
  </xdr:twoCellAnchor>
  <xdr:twoCellAnchor editAs="absolute">
    <xdr:from>
      <xdr:col>1</xdr:col>
      <xdr:colOff>142875</xdr:colOff>
      <xdr:row>6</xdr:row>
      <xdr:rowOff>0</xdr:rowOff>
    </xdr:from>
    <xdr:to>
      <xdr:col>7</xdr:col>
      <xdr:colOff>180975</xdr:colOff>
      <xdr:row>19</xdr:row>
      <xdr:rowOff>133350</xdr:rowOff>
    </xdr:to>
    <xdr:sp macro="" textlink="">
      <xdr:nvSpPr>
        <xdr:cNvPr id="3" name="Tekstiruutu 2">
          <a:extLst>
            <a:ext uri="{FF2B5EF4-FFF2-40B4-BE49-F238E27FC236}">
              <a16:creationId xmlns:a16="http://schemas.microsoft.com/office/drawing/2014/main" id="{00000000-0008-0000-0800-000003000000}"/>
            </a:ext>
          </a:extLst>
        </xdr:cNvPr>
        <xdr:cNvSpPr txBox="1"/>
      </xdr:nvSpPr>
      <xdr:spPr>
        <a:xfrm>
          <a:off x="8162925" y="1524000"/>
          <a:ext cx="4171950" cy="2800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b="1"/>
            <a:t>HUOM! </a:t>
          </a:r>
        </a:p>
        <a:p>
          <a:r>
            <a:rPr lang="fi-FI" sz="1100" b="1"/>
            <a:t>Tekstin</a:t>
          </a:r>
          <a:r>
            <a:rPr lang="fi-FI" sz="1100" b="1" baseline="0"/>
            <a:t> kopioiminen ja liittäminen lomakkeelle:</a:t>
          </a:r>
        </a:p>
        <a:p>
          <a:r>
            <a:rPr lang="fi-FI" sz="1100" baseline="0"/>
            <a:t>1) </a:t>
          </a:r>
          <a:r>
            <a:rPr lang="fi-FI" sz="1100" b="1" i="1" baseline="0"/>
            <a:t>Tuplaklikkaa </a:t>
          </a:r>
          <a:r>
            <a:rPr lang="fi-FI" sz="1100" b="0" i="1" baseline="0"/>
            <a:t>aina solua</a:t>
          </a:r>
          <a:r>
            <a:rPr lang="fi-FI" sz="1100" b="0" baseline="0"/>
            <a:t>, </a:t>
          </a:r>
          <a:r>
            <a:rPr lang="fi-FI" sz="1100" baseline="0"/>
            <a:t>johon haluat tuoda kopioidun tekstin (Huom. tällöin </a:t>
          </a:r>
          <a:r>
            <a:rPr lang="fi-FI" sz="1100" i="1" baseline="0">
              <a:solidFill>
                <a:srgbClr val="FF0000"/>
              </a:solidFill>
            </a:rPr>
            <a:t>kursori vilkkuu </a:t>
          </a:r>
          <a:r>
            <a:rPr lang="fi-FI" sz="1100" baseline="0"/>
            <a:t>kyseisessä solussa)</a:t>
          </a:r>
        </a:p>
        <a:p>
          <a:r>
            <a:rPr lang="fi-FI" sz="1100" baseline="0"/>
            <a:t>2) Valitse liitä (Liittämisasetukset:  Valitse "Käytä kohteen muotoilua" tai "Säilytä vain teksti", aina jos on sellainen mahdollisuus)</a:t>
          </a:r>
        </a:p>
        <a:p>
          <a:r>
            <a:rPr lang="fi-FI" sz="1100" baseline="0"/>
            <a:t>3) Mikäli  tulee virhe, eli</a:t>
          </a:r>
        </a:p>
        <a:p>
          <a:r>
            <a:rPr lang="fi-FI" sz="1100" baseline="0"/>
            <a:t>       - harmaa täyttösolu muuttuu valkoiseksi  tai</a:t>
          </a:r>
        </a:p>
        <a:p>
          <a:r>
            <a:rPr lang="fi-FI" sz="1100" baseline="0"/>
            <a:t>       - teksti menee useamman kuin yhden solun paikalle,</a:t>
          </a:r>
        </a:p>
        <a:p>
          <a:r>
            <a:rPr lang="fi-FI" sz="1100" baseline="0"/>
            <a:t>niin klikkaa nuoli taakse päin  eli "Kumoa Kirjoitus"  (Chtr +Z) ja yritä uudelleen</a:t>
          </a:r>
        </a:p>
        <a:p>
          <a:endParaRPr lang="fi-FI" sz="1100" baseline="0"/>
        </a:p>
        <a:p>
          <a:r>
            <a:rPr lang="fi-FI" sz="1100" b="1" baseline="0"/>
            <a:t>Tulostaminen:</a:t>
          </a:r>
        </a:p>
        <a:p>
          <a:r>
            <a:rPr lang="fi-FI" sz="1100" b="0" baseline="0"/>
            <a:t>Muista tulostaa kaikki ne välilehdet, joille  olet kirjannut tietoja!</a:t>
          </a:r>
          <a:endParaRPr lang="fi-FI" sz="1100" b="0"/>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uorisohakemukset@minedu.fi"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nuorisohakemukset@minedu.fi"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1">
    <pageSetUpPr fitToPage="1"/>
  </sheetPr>
  <dimension ref="A1:X282"/>
  <sheetViews>
    <sheetView showGridLines="0" tabSelected="1" zoomScaleNormal="100" zoomScaleSheetLayoutView="40" workbookViewId="0">
      <pane ySplit="6" topLeftCell="A157" activePane="bottomLeft" state="frozen"/>
      <selection activeCell="A104" sqref="A104"/>
      <selection pane="bottomLeft" activeCell="D158" sqref="D158"/>
    </sheetView>
  </sheetViews>
  <sheetFormatPr defaultColWidth="9.109375" defaultRowHeight="14.4" x14ac:dyDescent="0.3"/>
  <cols>
    <col min="1" max="1" width="45.44140625" style="17" customWidth="1"/>
    <col min="2" max="3" width="9.5546875" style="33" customWidth="1"/>
    <col min="4" max="4" width="71" style="33" customWidth="1"/>
    <col min="5" max="5" width="19.33203125" style="3" customWidth="1"/>
    <col min="6" max="6" width="20.33203125" style="17" customWidth="1"/>
    <col min="7" max="7" width="11.6640625" style="108" hidden="1" customWidth="1"/>
    <col min="8" max="8" width="7.44140625" style="17" hidden="1" customWidth="1"/>
    <col min="9" max="9" width="7.44140625" style="253" hidden="1" customWidth="1"/>
    <col min="10" max="11" width="7.44140625" style="17" hidden="1" customWidth="1"/>
    <col min="12" max="12" width="11" style="17" hidden="1" customWidth="1"/>
    <col min="13" max="13" width="12.6640625" style="17" hidden="1" customWidth="1"/>
    <col min="14" max="14" width="13.5546875" style="20" hidden="1" customWidth="1"/>
    <col min="15" max="19" width="9.109375" style="1" hidden="1" customWidth="1"/>
    <col min="20" max="20" width="8.109375" style="1" hidden="1" customWidth="1"/>
    <col min="21" max="21" width="8.44140625" style="1" hidden="1" customWidth="1"/>
    <col min="22" max="23" width="9.109375" style="1" hidden="1" customWidth="1"/>
    <col min="24" max="25" width="0" style="1" hidden="1" customWidth="1"/>
    <col min="26" max="16384" width="9.109375" style="1"/>
  </cols>
  <sheetData>
    <row r="1" spans="1:21" ht="21" x14ac:dyDescent="0.3">
      <c r="A1" s="532" t="s">
        <v>732</v>
      </c>
      <c r="B1" s="533"/>
      <c r="C1" s="534"/>
      <c r="D1" s="535" t="s">
        <v>2379</v>
      </c>
      <c r="E1" s="370"/>
      <c r="P1" s="1" t="s">
        <v>1066</v>
      </c>
      <c r="Q1" s="1" t="s">
        <v>1066</v>
      </c>
      <c r="R1" s="1" t="s">
        <v>1146</v>
      </c>
    </row>
    <row r="2" spans="1:21" x14ac:dyDescent="0.3">
      <c r="A2" s="536" t="s">
        <v>739</v>
      </c>
      <c r="B2" s="533"/>
      <c r="C2" s="534"/>
      <c r="D2" s="537" t="s">
        <v>995</v>
      </c>
      <c r="E2" s="370"/>
      <c r="P2" s="1" t="s">
        <v>316</v>
      </c>
      <c r="Q2" s="1" t="s">
        <v>1068</v>
      </c>
      <c r="R2" s="1" t="s">
        <v>311</v>
      </c>
    </row>
    <row r="3" spans="1:21" x14ac:dyDescent="0.3">
      <c r="A3" s="534" t="s">
        <v>2426</v>
      </c>
      <c r="B3" s="538"/>
      <c r="C3" s="538"/>
      <c r="D3" s="538"/>
      <c r="E3" s="371" t="str">
        <f ca="1">IF(G6&gt;26, "TILA: Selvityksen täyttäminen kesken", IF(G6&lt;1, "", IF(G3=0,"","TILA: Tietoja puuttuu")))</f>
        <v>TILA: Selvityksen täyttäminen kesken</v>
      </c>
      <c r="G3" s="108">
        <f ca="1">G6-G4</f>
        <v>76</v>
      </c>
      <c r="N3" s="22"/>
      <c r="R3" s="1" t="s">
        <v>310</v>
      </c>
    </row>
    <row r="4" spans="1:21" x14ac:dyDescent="0.3">
      <c r="A4" s="534" t="s">
        <v>2425</v>
      </c>
      <c r="B4" s="538"/>
      <c r="C4" s="538"/>
      <c r="D4" s="538"/>
      <c r="E4" s="98"/>
      <c r="F4"/>
      <c r="G4" s="108">
        <f ca="1">SUM(G132,G49:G62,G68,G70)</f>
        <v>10</v>
      </c>
      <c r="H4" s="13"/>
      <c r="I4" s="254"/>
      <c r="J4" s="13"/>
      <c r="K4"/>
      <c r="L4" s="49"/>
      <c r="M4"/>
      <c r="N4" s="23"/>
      <c r="O4" s="4" t="s">
        <v>919</v>
      </c>
    </row>
    <row r="5" spans="1:21" ht="24" customHeight="1" x14ac:dyDescent="0.3">
      <c r="A5" s="534"/>
      <c r="B5" s="538"/>
      <c r="C5" s="538"/>
      <c r="D5" s="538"/>
      <c r="E5" s="98"/>
      <c r="F5"/>
      <c r="G5" s="108" t="s">
        <v>1067</v>
      </c>
      <c r="H5" s="13"/>
      <c r="I5" s="254"/>
      <c r="J5" s="13"/>
      <c r="K5"/>
      <c r="L5" s="49"/>
      <c r="M5"/>
      <c r="N5" s="23"/>
      <c r="O5" s="4"/>
      <c r="P5" s="1" t="s">
        <v>2299</v>
      </c>
    </row>
    <row r="6" spans="1:21" ht="30.75" customHeight="1" x14ac:dyDescent="0.3">
      <c r="A6" s="539"/>
      <c r="B6" s="540"/>
      <c r="C6" s="541"/>
      <c r="D6" s="542"/>
      <c r="E6" s="66"/>
      <c r="G6" s="108">
        <f ca="1">SUM(G8:G165)</f>
        <v>86</v>
      </c>
      <c r="H6" s="13"/>
      <c r="I6" s="254"/>
      <c r="J6" s="13"/>
      <c r="K6"/>
      <c r="L6" s="49"/>
      <c r="M6"/>
      <c r="U6" s="52"/>
    </row>
    <row r="7" spans="1:21" x14ac:dyDescent="0.3">
      <c r="A7" s="100" t="s">
        <v>746</v>
      </c>
      <c r="B7" s="57"/>
      <c r="C7" s="57"/>
      <c r="D7" s="101"/>
      <c r="E7" s="98"/>
      <c r="F7"/>
      <c r="G7" s="108" t="s">
        <v>1314</v>
      </c>
      <c r="H7" s="109" t="s">
        <v>1369</v>
      </c>
      <c r="I7" s="255" t="s">
        <v>1370</v>
      </c>
      <c r="J7" s="110" t="s">
        <v>1371</v>
      </c>
      <c r="K7" s="99" t="s">
        <v>1372</v>
      </c>
      <c r="L7" s="49"/>
      <c r="M7"/>
      <c r="N7" s="24"/>
      <c r="O7" s="1" t="s">
        <v>1013</v>
      </c>
      <c r="R7" s="15"/>
    </row>
    <row r="8" spans="1:21" s="2" customFormat="1" x14ac:dyDescent="0.3">
      <c r="A8" s="378" t="s">
        <v>1283</v>
      </c>
      <c r="B8" s="379"/>
      <c r="C8" s="379" t="s">
        <v>1278</v>
      </c>
      <c r="D8" s="397" t="s">
        <v>1568</v>
      </c>
      <c r="E8" s="98"/>
      <c r="F8"/>
      <c r="G8" s="266">
        <f t="shared" ref="G8:G14" ca="1" si="0">IF(H8=0, 1, "")</f>
        <v>1</v>
      </c>
      <c r="H8" s="13">
        <f ca="1">INDIRECT(I8)</f>
        <v>0</v>
      </c>
      <c r="I8" s="254" t="s">
        <v>1315</v>
      </c>
      <c r="J8" s="13" t="s">
        <v>321</v>
      </c>
      <c r="K8"/>
      <c r="L8" s="49"/>
      <c r="M8"/>
      <c r="N8" s="25"/>
      <c r="U8"/>
    </row>
    <row r="9" spans="1:21" x14ac:dyDescent="0.3">
      <c r="A9" s="82" t="s">
        <v>761</v>
      </c>
      <c r="B9" s="34"/>
      <c r="C9" s="512"/>
      <c r="D9" s="513"/>
      <c r="E9" s="116" t="str">
        <f ca="1">IF(G6&lt;27, IF(G8=1,"Valitse Kyllä/Ei",IF(G15=1,"Tietoja puuttuu","")),"")</f>
        <v/>
      </c>
      <c r="F9"/>
      <c r="G9" s="266">
        <f t="shared" ca="1" si="0"/>
        <v>1</v>
      </c>
      <c r="H9" s="13">
        <f t="shared" ref="H9:H75" ca="1" si="1">INDIRECT(I9)</f>
        <v>0</v>
      </c>
      <c r="I9" s="254" t="s">
        <v>1316</v>
      </c>
      <c r="J9" s="13" t="s">
        <v>321</v>
      </c>
      <c r="K9"/>
      <c r="L9" s="49"/>
      <c r="M9"/>
      <c r="N9" s="24" t="s">
        <v>1027</v>
      </c>
      <c r="U9"/>
    </row>
    <row r="10" spans="1:21" x14ac:dyDescent="0.3">
      <c r="A10" s="82" t="s">
        <v>734</v>
      </c>
      <c r="B10" s="34"/>
      <c r="C10" s="514"/>
      <c r="D10" s="513"/>
      <c r="E10" s="116" t="str">
        <f ca="1">IF(G6&lt;27, IF(G9=1,"Valitse Kyllä/Ei",IF(G16=1,"Tietoja puuttuu","")),"")</f>
        <v/>
      </c>
      <c r="F10"/>
      <c r="G10" s="266">
        <f t="shared" ca="1" si="0"/>
        <v>1</v>
      </c>
      <c r="H10" s="13">
        <f t="shared" ca="1" si="1"/>
        <v>0</v>
      </c>
      <c r="I10" s="254" t="s">
        <v>1317</v>
      </c>
      <c r="J10" s="13" t="s">
        <v>321</v>
      </c>
      <c r="K10"/>
      <c r="L10" s="49"/>
      <c r="M10"/>
      <c r="N10" s="24" t="s">
        <v>1028</v>
      </c>
      <c r="U10"/>
    </row>
    <row r="11" spans="1:21" x14ac:dyDescent="0.3">
      <c r="A11" s="82" t="s">
        <v>733</v>
      </c>
      <c r="B11" s="34"/>
      <c r="C11" s="514"/>
      <c r="D11" s="513"/>
      <c r="E11" s="116" t="str">
        <f ca="1">IF(G6&lt;27, IF(G10=1,"Valitse Kyllä/Ei",IF(G17=1,"Tietoja puuttuu","")),"")</f>
        <v/>
      </c>
      <c r="F11"/>
      <c r="G11" s="266">
        <f t="shared" ca="1" si="0"/>
        <v>1</v>
      </c>
      <c r="H11" s="13">
        <f t="shared" ca="1" si="1"/>
        <v>0</v>
      </c>
      <c r="I11" s="254" t="s">
        <v>1318</v>
      </c>
      <c r="J11" s="13" t="s">
        <v>321</v>
      </c>
      <c r="K11"/>
      <c r="L11" s="49"/>
      <c r="M11"/>
      <c r="N11" s="24" t="s">
        <v>1027</v>
      </c>
      <c r="U11"/>
    </row>
    <row r="12" spans="1:21" x14ac:dyDescent="0.3">
      <c r="A12" s="82" t="s">
        <v>897</v>
      </c>
      <c r="B12" s="34"/>
      <c r="C12" s="514"/>
      <c r="D12" s="515"/>
      <c r="E12" s="116" t="str">
        <f ca="1">IF(G6&lt;27, IF(G11=1,"Valitse Kyllä/Ei",IF(G18=1,"Tietoja puuttuu","")),"")</f>
        <v/>
      </c>
      <c r="F12"/>
      <c r="G12" s="266">
        <f t="shared" ca="1" si="0"/>
        <v>1</v>
      </c>
      <c r="H12" s="13">
        <f t="shared" ca="1" si="1"/>
        <v>0</v>
      </c>
      <c r="I12" s="254" t="s">
        <v>1319</v>
      </c>
      <c r="J12" s="13" t="s">
        <v>321</v>
      </c>
      <c r="K12"/>
      <c r="L12" s="49"/>
      <c r="M12"/>
      <c r="N12" s="24" t="s">
        <v>1000</v>
      </c>
      <c r="U12"/>
    </row>
    <row r="13" spans="1:21" x14ac:dyDescent="0.3">
      <c r="A13" s="82" t="s">
        <v>898</v>
      </c>
      <c r="B13" s="34"/>
      <c r="C13" s="514"/>
      <c r="D13" s="513"/>
      <c r="E13" s="116" t="str">
        <f ca="1">IF(G6&lt;27, IF(G12=1,"Valitse Kyllä/Ei",IF(G19=1,"Tietoja puuttuu","")),"")</f>
        <v/>
      </c>
      <c r="F13"/>
      <c r="G13" s="266">
        <f t="shared" ca="1" si="0"/>
        <v>1</v>
      </c>
      <c r="H13" s="13">
        <f t="shared" ca="1" si="1"/>
        <v>0</v>
      </c>
      <c r="I13" s="254" t="s">
        <v>1320</v>
      </c>
      <c r="J13" s="13" t="s">
        <v>321</v>
      </c>
      <c r="K13"/>
      <c r="L13" s="49"/>
      <c r="M13"/>
      <c r="N13" s="24" t="s">
        <v>1027</v>
      </c>
      <c r="U13"/>
    </row>
    <row r="14" spans="1:21" x14ac:dyDescent="0.3">
      <c r="A14" s="82" t="s">
        <v>899</v>
      </c>
      <c r="B14" s="34"/>
      <c r="C14" s="514"/>
      <c r="D14" s="516"/>
      <c r="E14" s="116" t="str">
        <f ca="1">IF(G6&lt;27, IF(G13=1,"Valitse Kyllä/Ei",IF(G20=1,"Tietoja puuttuu","")),"")</f>
        <v/>
      </c>
      <c r="F14"/>
      <c r="G14" s="266">
        <f t="shared" ca="1" si="0"/>
        <v>1</v>
      </c>
      <c r="H14" s="13">
        <f t="shared" ca="1" si="1"/>
        <v>0</v>
      </c>
      <c r="I14" s="254" t="s">
        <v>1321</v>
      </c>
      <c r="J14" s="13" t="s">
        <v>321</v>
      </c>
      <c r="K14"/>
      <c r="L14" s="49"/>
      <c r="M14"/>
      <c r="N14" s="24" t="s">
        <v>1029</v>
      </c>
      <c r="U14"/>
    </row>
    <row r="15" spans="1:21" x14ac:dyDescent="0.3">
      <c r="A15" s="82" t="s">
        <v>942</v>
      </c>
      <c r="B15" s="34"/>
      <c r="C15" s="514"/>
      <c r="D15" s="517"/>
      <c r="E15" s="116" t="str">
        <f ca="1">IF(G6&lt;27, IF(G14=1,"Valitse Kyllä/Ei",IF(G21=1,"Tietoja puuttuu","")),"")</f>
        <v/>
      </c>
      <c r="F15"/>
      <c r="G15" s="266">
        <f ca="1">IF(H15=0, 1, "")</f>
        <v>1</v>
      </c>
      <c r="H15" s="13">
        <f t="shared" ca="1" si="1"/>
        <v>0</v>
      </c>
      <c r="I15" s="254" t="s">
        <v>1322</v>
      </c>
      <c r="J15" s="24" t="s">
        <v>1027</v>
      </c>
      <c r="K15"/>
      <c r="L15" s="49"/>
      <c r="M15"/>
      <c r="N15" s="26" t="s">
        <v>1030</v>
      </c>
      <c r="U15"/>
    </row>
    <row r="16" spans="1:21" x14ac:dyDescent="0.3">
      <c r="A16" s="82" t="s">
        <v>943</v>
      </c>
      <c r="B16" s="36"/>
      <c r="C16" s="35"/>
      <c r="D16" s="515"/>
      <c r="E16" s="116" t="str">
        <f ca="1">IF(G6&lt;27, IF(G22=1,"Tietoja puuttuu",""),"")</f>
        <v/>
      </c>
      <c r="F16"/>
      <c r="G16" s="266">
        <f t="shared" ref="G16:G34" ca="1" si="2">IF(H16=0, 1, "")</f>
        <v>1</v>
      </c>
      <c r="H16" s="13">
        <f t="shared" ca="1" si="1"/>
        <v>0</v>
      </c>
      <c r="I16" s="254" t="s">
        <v>1323</v>
      </c>
      <c r="J16" s="24" t="s">
        <v>1028</v>
      </c>
      <c r="K16"/>
      <c r="L16" s="49"/>
      <c r="M16"/>
      <c r="N16" s="26" t="s">
        <v>1031</v>
      </c>
      <c r="P16" s="56"/>
      <c r="U16"/>
    </row>
    <row r="17" spans="1:21" x14ac:dyDescent="0.3">
      <c r="A17" s="83"/>
      <c r="B17" s="34"/>
      <c r="C17" s="34"/>
      <c r="D17" s="60"/>
      <c r="E17" s="98"/>
      <c r="F17"/>
      <c r="G17" s="266">
        <f t="shared" ca="1" si="2"/>
        <v>1</v>
      </c>
      <c r="H17" s="13">
        <f t="shared" ca="1" si="1"/>
        <v>0</v>
      </c>
      <c r="I17" s="254" t="s">
        <v>1324</v>
      </c>
      <c r="J17" s="24" t="s">
        <v>1027</v>
      </c>
      <c r="K17"/>
      <c r="L17" s="49"/>
      <c r="M17"/>
      <c r="N17" s="26"/>
      <c r="U17"/>
    </row>
    <row r="18" spans="1:21" x14ac:dyDescent="0.3">
      <c r="A18" s="100" t="s">
        <v>747</v>
      </c>
      <c r="B18" s="57"/>
      <c r="C18" s="57"/>
      <c r="D18" s="101"/>
      <c r="E18" s="98"/>
      <c r="F18"/>
      <c r="G18" s="266">
        <f t="shared" ca="1" si="2"/>
        <v>1</v>
      </c>
      <c r="H18" s="13">
        <f t="shared" ca="1" si="1"/>
        <v>0</v>
      </c>
      <c r="I18" s="311" t="s">
        <v>1325</v>
      </c>
      <c r="J18" s="24" t="s">
        <v>1000</v>
      </c>
      <c r="K18"/>
      <c r="L18" s="49"/>
      <c r="M18"/>
      <c r="N18" s="26"/>
      <c r="U18"/>
    </row>
    <row r="19" spans="1:21" x14ac:dyDescent="0.3">
      <c r="A19" s="83" t="s">
        <v>735</v>
      </c>
      <c r="B19" s="34"/>
      <c r="C19" s="60"/>
      <c r="D19" s="516"/>
      <c r="E19" s="116" t="str">
        <f ca="1">IF(G6&lt;27, IF(G23=1, "Tietoja puuttuu", ""), "")</f>
        <v/>
      </c>
      <c r="F19"/>
      <c r="G19" s="266">
        <f t="shared" ca="1" si="2"/>
        <v>1</v>
      </c>
      <c r="H19" s="13">
        <f t="shared" ca="1" si="1"/>
        <v>0</v>
      </c>
      <c r="I19" s="254" t="s">
        <v>1326</v>
      </c>
      <c r="J19" s="24" t="s">
        <v>1027</v>
      </c>
      <c r="K19"/>
      <c r="L19" s="49"/>
      <c r="M19"/>
      <c r="N19" s="26" t="s">
        <v>1032</v>
      </c>
      <c r="U19"/>
    </row>
    <row r="20" spans="1:21" x14ac:dyDescent="0.3">
      <c r="A20" s="83" t="s">
        <v>889</v>
      </c>
      <c r="B20" s="34"/>
      <c r="C20" s="60"/>
      <c r="D20" s="518"/>
      <c r="E20" s="116" t="str">
        <f ca="1">IF(G6&lt;27, IF(G24=1, "Tietoja puuttuu", ""), "")</f>
        <v/>
      </c>
      <c r="F20"/>
      <c r="G20" s="266">
        <f t="shared" ca="1" si="2"/>
        <v>1</v>
      </c>
      <c r="H20" s="13">
        <f t="shared" ca="1" si="1"/>
        <v>0</v>
      </c>
      <c r="I20" s="254" t="s">
        <v>1327</v>
      </c>
      <c r="J20" s="24" t="s">
        <v>1029</v>
      </c>
      <c r="K20"/>
      <c r="L20" s="49"/>
      <c r="M20"/>
      <c r="N20" s="26" t="s">
        <v>1030</v>
      </c>
      <c r="U20"/>
    </row>
    <row r="21" spans="1:21" x14ac:dyDescent="0.3">
      <c r="A21" s="83" t="s">
        <v>890</v>
      </c>
      <c r="B21" s="34"/>
      <c r="C21" s="60"/>
      <c r="D21" s="517"/>
      <c r="E21" s="116" t="str">
        <f ca="1">IF(G6&lt;27, IF(G25=1, "Tietoja puuttuu", ""), "")</f>
        <v/>
      </c>
      <c r="F21"/>
      <c r="G21" s="266">
        <f t="shared" ca="1" si="2"/>
        <v>1</v>
      </c>
      <c r="H21" s="13">
        <f t="shared" ca="1" si="1"/>
        <v>0</v>
      </c>
      <c r="I21" s="254" t="s">
        <v>1328</v>
      </c>
      <c r="J21" s="26" t="s">
        <v>1030</v>
      </c>
      <c r="K21"/>
      <c r="L21" s="49"/>
      <c r="M21"/>
      <c r="N21" s="26" t="s">
        <v>1033</v>
      </c>
      <c r="U21"/>
    </row>
    <row r="22" spans="1:21" x14ac:dyDescent="0.3">
      <c r="A22" s="83" t="s">
        <v>891</v>
      </c>
      <c r="B22" s="34"/>
      <c r="C22" s="60"/>
      <c r="D22" s="516"/>
      <c r="E22" s="116" t="str">
        <f ca="1">IF(G6&lt;27, IF(G26=1, "Tietoja puuttuu", ""), "")</f>
        <v/>
      </c>
      <c r="F22"/>
      <c r="G22" s="266">
        <f t="shared" ca="1" si="2"/>
        <v>1</v>
      </c>
      <c r="H22" s="13">
        <f t="shared" ca="1" si="1"/>
        <v>0</v>
      </c>
      <c r="I22" s="312" t="s">
        <v>1329</v>
      </c>
      <c r="J22" s="26" t="s">
        <v>1031</v>
      </c>
      <c r="K22"/>
      <c r="L22" s="49"/>
      <c r="M22"/>
      <c r="N22" s="26" t="s">
        <v>1027</v>
      </c>
      <c r="U22"/>
    </row>
    <row r="23" spans="1:21" x14ac:dyDescent="0.3">
      <c r="A23" s="83" t="s">
        <v>892</v>
      </c>
      <c r="B23" s="34"/>
      <c r="C23" s="60"/>
      <c r="D23" s="518"/>
      <c r="E23" s="116" t="str">
        <f ca="1">IF(G6&lt;27, IF(G27=1, "Tietoja puuttuu", ""), "")</f>
        <v/>
      </c>
      <c r="F23"/>
      <c r="G23" s="266">
        <f t="shared" ca="1" si="2"/>
        <v>1</v>
      </c>
      <c r="H23" s="13">
        <f t="shared" ca="1" si="1"/>
        <v>0</v>
      </c>
      <c r="I23" s="254" t="s">
        <v>1330</v>
      </c>
      <c r="J23" s="26" t="s">
        <v>1032</v>
      </c>
      <c r="K23"/>
      <c r="L23" s="49"/>
      <c r="M23"/>
      <c r="N23" s="26" t="s">
        <v>1030</v>
      </c>
    </row>
    <row r="24" spans="1:21" x14ac:dyDescent="0.3">
      <c r="A24" s="83" t="s">
        <v>893</v>
      </c>
      <c r="B24" s="34"/>
      <c r="C24" s="60"/>
      <c r="D24" s="517"/>
      <c r="E24" s="116" t="str">
        <f ca="1">IF(G6&lt;27, IF(G28=1, "Tietoja puuttuu", ""), "")</f>
        <v/>
      </c>
      <c r="F24"/>
      <c r="G24" s="266">
        <f t="shared" ca="1" si="2"/>
        <v>1</v>
      </c>
      <c r="H24" s="13">
        <f t="shared" ca="1" si="1"/>
        <v>0</v>
      </c>
      <c r="I24" s="311" t="s">
        <v>1331</v>
      </c>
      <c r="J24" s="26" t="s">
        <v>1030</v>
      </c>
      <c r="K24"/>
      <c r="L24" s="49"/>
      <c r="M24"/>
      <c r="N24" s="26" t="s">
        <v>1030</v>
      </c>
    </row>
    <row r="25" spans="1:21" x14ac:dyDescent="0.3">
      <c r="A25" s="83" t="s">
        <v>894</v>
      </c>
      <c r="B25" s="34"/>
      <c r="C25" s="60"/>
      <c r="D25" s="516"/>
      <c r="F25"/>
      <c r="G25" s="266">
        <f t="shared" ca="1" si="2"/>
        <v>1</v>
      </c>
      <c r="H25" s="13">
        <f t="shared" ca="1" si="1"/>
        <v>0</v>
      </c>
      <c r="I25" s="254" t="s">
        <v>1332</v>
      </c>
      <c r="J25" s="26" t="s">
        <v>1033</v>
      </c>
      <c r="K25"/>
      <c r="L25" s="49"/>
      <c r="M25"/>
      <c r="N25" s="26" t="s">
        <v>1027</v>
      </c>
    </row>
    <row r="26" spans="1:21" x14ac:dyDescent="0.3">
      <c r="A26" s="83" t="s">
        <v>895</v>
      </c>
      <c r="B26" s="34"/>
      <c r="C26" s="60"/>
      <c r="D26" s="518"/>
      <c r="F26"/>
      <c r="G26" s="266">
        <f t="shared" ca="1" si="2"/>
        <v>1</v>
      </c>
      <c r="H26" s="13">
        <f t="shared" ca="1" si="1"/>
        <v>0</v>
      </c>
      <c r="I26" s="254" t="s">
        <v>1333</v>
      </c>
      <c r="J26" s="26" t="s">
        <v>1027</v>
      </c>
      <c r="K26"/>
      <c r="L26" s="49"/>
      <c r="M26"/>
      <c r="N26" s="26" t="s">
        <v>1030</v>
      </c>
    </row>
    <row r="27" spans="1:21" x14ac:dyDescent="0.3">
      <c r="A27" s="83" t="s">
        <v>896</v>
      </c>
      <c r="B27" s="34"/>
      <c r="C27" s="60"/>
      <c r="D27" s="517"/>
      <c r="F27"/>
      <c r="G27" s="266">
        <f t="shared" ca="1" si="2"/>
        <v>1</v>
      </c>
      <c r="H27" s="13">
        <f t="shared" ca="1" si="1"/>
        <v>0</v>
      </c>
      <c r="I27" s="311" t="s">
        <v>1334</v>
      </c>
      <c r="J27" s="26" t="s">
        <v>1030</v>
      </c>
      <c r="K27"/>
      <c r="L27" s="49"/>
      <c r="M27"/>
      <c r="N27" s="26" t="s">
        <v>1030</v>
      </c>
    </row>
    <row r="28" spans="1:21" x14ac:dyDescent="0.3">
      <c r="A28" s="83"/>
      <c r="B28" s="34"/>
      <c r="C28" s="34"/>
      <c r="D28" s="60"/>
      <c r="E28" s="98"/>
      <c r="F28"/>
      <c r="G28" s="266">
        <f t="shared" ca="1" si="2"/>
        <v>1</v>
      </c>
      <c r="H28" s="13">
        <f t="shared" ca="1" si="1"/>
        <v>0</v>
      </c>
      <c r="I28" s="254" t="s">
        <v>1335</v>
      </c>
      <c r="J28" s="26" t="s">
        <v>1030</v>
      </c>
      <c r="K28"/>
      <c r="L28" s="49"/>
      <c r="M28"/>
      <c r="N28" s="26"/>
    </row>
    <row r="29" spans="1:21" x14ac:dyDescent="0.3">
      <c r="A29" s="100" t="s">
        <v>900</v>
      </c>
      <c r="B29" s="57"/>
      <c r="C29" s="57"/>
      <c r="D29" s="101"/>
      <c r="E29" s="98"/>
      <c r="F29"/>
      <c r="H29" s="13">
        <f t="shared" ca="1" si="1"/>
        <v>0</v>
      </c>
      <c r="I29" s="254" t="s">
        <v>1336</v>
      </c>
      <c r="J29" s="26" t="s">
        <v>1027</v>
      </c>
      <c r="K29"/>
      <c r="L29" s="49" t="s">
        <v>1611</v>
      </c>
      <c r="M29"/>
      <c r="N29" s="24"/>
    </row>
    <row r="30" spans="1:21" x14ac:dyDescent="0.3">
      <c r="A30" s="82" t="s">
        <v>762</v>
      </c>
      <c r="B30" s="36"/>
      <c r="C30" s="35"/>
      <c r="D30" s="519"/>
      <c r="E30" s="116" t="str">
        <f ca="1">IF(G6&lt;27, IF(G32=1, "Tietoja puuttuu", ""), "")</f>
        <v/>
      </c>
      <c r="F30"/>
      <c r="H30" s="13">
        <f t="shared" ca="1" si="1"/>
        <v>0</v>
      </c>
      <c r="I30" s="311" t="s">
        <v>1337</v>
      </c>
      <c r="J30" s="26" t="s">
        <v>1030</v>
      </c>
      <c r="K30"/>
      <c r="L30" s="49" t="s">
        <v>1611</v>
      </c>
      <c r="M30"/>
      <c r="N30" s="23" t="s">
        <v>1034</v>
      </c>
    </row>
    <row r="31" spans="1:21" x14ac:dyDescent="0.3">
      <c r="A31" s="82" t="s">
        <v>905</v>
      </c>
      <c r="B31" s="36"/>
      <c r="C31" s="35"/>
      <c r="D31" s="520"/>
      <c r="E31" s="116" t="str">
        <f ca="1">IF(G6&lt;27, IF(G33=1, "Tietoja puuttuu", ""), "")</f>
        <v/>
      </c>
      <c r="F31"/>
      <c r="H31" s="13">
        <f t="shared" ca="1" si="1"/>
        <v>0</v>
      </c>
      <c r="I31" s="254" t="s">
        <v>1338</v>
      </c>
      <c r="J31" s="26" t="s">
        <v>1030</v>
      </c>
      <c r="K31"/>
      <c r="L31" s="49" t="s">
        <v>1611</v>
      </c>
      <c r="M31"/>
      <c r="N31" s="23" t="s">
        <v>1035</v>
      </c>
      <c r="U31"/>
    </row>
    <row r="32" spans="1:21" x14ac:dyDescent="0.3">
      <c r="A32" s="82" t="s">
        <v>901</v>
      </c>
      <c r="B32" s="36"/>
      <c r="C32" s="35"/>
      <c r="D32" s="521"/>
      <c r="E32" s="116" t="str">
        <f ca="1">IF(G6&lt;27, IF(G34=1, "Tietoja puuttuu", ""), "")</f>
        <v/>
      </c>
      <c r="F32"/>
      <c r="G32" s="266">
        <f ca="1">IF(L32=TRUE,1,"")</f>
        <v>1</v>
      </c>
      <c r="H32" s="13">
        <f t="shared" ca="1" si="1"/>
        <v>0</v>
      </c>
      <c r="I32" s="313" t="s">
        <v>1339</v>
      </c>
      <c r="J32" s="251" t="s">
        <v>1375</v>
      </c>
      <c r="K32"/>
      <c r="L32" s="118" t="b">
        <f ca="1">ISBLANK(INDIRECT(I32))</f>
        <v>1</v>
      </c>
      <c r="M32"/>
      <c r="N32" s="23" t="s">
        <v>1036</v>
      </c>
      <c r="U32" s="15"/>
    </row>
    <row r="33" spans="1:21" x14ac:dyDescent="0.3">
      <c r="A33" s="82" t="s">
        <v>944</v>
      </c>
      <c r="B33" s="36"/>
      <c r="C33" s="35"/>
      <c r="D33" s="521"/>
      <c r="E33" s="116"/>
      <c r="F33"/>
      <c r="G33" s="266">
        <f ca="1">IF(H33=0, 1, "")</f>
        <v>1</v>
      </c>
      <c r="H33" s="13">
        <f t="shared" ca="1" si="1"/>
        <v>0</v>
      </c>
      <c r="I33" s="314" t="s">
        <v>1340</v>
      </c>
      <c r="J33" s="23" t="s">
        <v>1035</v>
      </c>
      <c r="K33"/>
      <c r="L33" s="49"/>
      <c r="M33"/>
      <c r="N33" s="23" t="s">
        <v>1036</v>
      </c>
      <c r="O33" s="1" t="s">
        <v>1014</v>
      </c>
      <c r="U33" s="15"/>
    </row>
    <row r="34" spans="1:21" x14ac:dyDescent="0.3">
      <c r="A34" s="84" t="s">
        <v>1284</v>
      </c>
      <c r="B34" s="36"/>
      <c r="C34" s="34" t="s">
        <v>1285</v>
      </c>
      <c r="D34" s="521"/>
      <c r="E34" s="116"/>
      <c r="F34"/>
      <c r="G34" s="266">
        <f t="shared" ca="1" si="2"/>
        <v>1</v>
      </c>
      <c r="H34" s="13">
        <f t="shared" ca="1" si="1"/>
        <v>0</v>
      </c>
      <c r="I34" s="315" t="s">
        <v>1341</v>
      </c>
      <c r="J34" s="23" t="s">
        <v>1036</v>
      </c>
      <c r="K34"/>
      <c r="L34" s="49"/>
      <c r="M34"/>
      <c r="N34" s="23"/>
      <c r="U34" s="15"/>
    </row>
    <row r="35" spans="1:21" x14ac:dyDescent="0.3">
      <c r="A35" s="84" t="s">
        <v>312</v>
      </c>
      <c r="B35" s="36"/>
      <c r="C35" s="34" t="s">
        <v>1067</v>
      </c>
      <c r="D35" s="519"/>
      <c r="E35" s="116"/>
      <c r="F35" s="333"/>
      <c r="G35" s="262"/>
      <c r="H35" s="13">
        <f t="shared" ca="1" si="1"/>
        <v>0</v>
      </c>
      <c r="I35" s="315" t="s">
        <v>1297</v>
      </c>
      <c r="J35" s="23" t="s">
        <v>1036</v>
      </c>
      <c r="K35"/>
      <c r="L35" s="437" t="s">
        <v>1611</v>
      </c>
      <c r="M35"/>
      <c r="N35" s="23"/>
      <c r="U35" s="15"/>
    </row>
    <row r="36" spans="1:21" x14ac:dyDescent="0.3">
      <c r="A36" s="83"/>
      <c r="B36" s="34"/>
      <c r="C36" s="34"/>
      <c r="D36" s="60"/>
      <c r="E36" s="98"/>
      <c r="F36"/>
      <c r="G36" s="262"/>
      <c r="H36" s="13">
        <f t="shared" ca="1" si="1"/>
        <v>0</v>
      </c>
      <c r="I36" s="315" t="s">
        <v>1342</v>
      </c>
      <c r="J36" s="23" t="s">
        <v>1374</v>
      </c>
      <c r="K36"/>
      <c r="L36" s="49"/>
      <c r="M36"/>
      <c r="N36" s="26"/>
    </row>
    <row r="37" spans="1:21" x14ac:dyDescent="0.3">
      <c r="A37" s="100" t="s">
        <v>903</v>
      </c>
      <c r="B37" s="57"/>
      <c r="C37" s="57"/>
      <c r="D37" s="101"/>
      <c r="E37" s="98"/>
      <c r="F37"/>
      <c r="G37" s="262"/>
      <c r="H37" s="13">
        <f t="shared" ca="1" si="1"/>
        <v>0</v>
      </c>
      <c r="I37" s="313" t="s">
        <v>1343</v>
      </c>
      <c r="J37" s="251"/>
      <c r="K37"/>
      <c r="L37" s="118" t="b">
        <f ca="1">ISBLANK(INDIRECT(I37))</f>
        <v>1</v>
      </c>
      <c r="M37"/>
      <c r="O37" s="1" t="s">
        <v>989</v>
      </c>
    </row>
    <row r="38" spans="1:21" x14ac:dyDescent="0.3">
      <c r="A38" s="378" t="s">
        <v>902</v>
      </c>
      <c r="B38" s="379"/>
      <c r="C38" s="379"/>
      <c r="D38" s="380"/>
      <c r="E38" s="98"/>
      <c r="G38" s="266">
        <f ca="1">IF(L38=TRUE,1,"")</f>
        <v>1</v>
      </c>
      <c r="H38" s="273">
        <f t="shared" ca="1" si="1"/>
        <v>0</v>
      </c>
      <c r="I38" s="316" t="s">
        <v>1344</v>
      </c>
      <c r="J38" s="274"/>
      <c r="K38"/>
      <c r="L38" s="118" t="b">
        <f ca="1">ISBLANK(INDIRECT(I38))</f>
        <v>1</v>
      </c>
      <c r="M38"/>
      <c r="N38" s="23"/>
      <c r="P38" s="2"/>
      <c r="U38" s="52"/>
    </row>
    <row r="39" spans="1:21" x14ac:dyDescent="0.3">
      <c r="A39" s="85" t="s">
        <v>326</v>
      </c>
      <c r="B39" s="34"/>
      <c r="C39" s="60"/>
      <c r="D39" s="522"/>
      <c r="E39" s="116" t="str">
        <f ca="1">IF(G6&lt;27, IF(G38=1, "Tietoja puuttuu", ""), "")</f>
        <v/>
      </c>
      <c r="F39"/>
      <c r="G39" s="111"/>
      <c r="H39" s="439">
        <f t="shared" ca="1" si="1"/>
        <v>0</v>
      </c>
      <c r="I39" s="446" t="s">
        <v>1345</v>
      </c>
      <c r="J39" s="439" t="s">
        <v>1313</v>
      </c>
      <c r="K39"/>
      <c r="L39" s="49"/>
      <c r="M39"/>
      <c r="N39" s="20" t="s">
        <v>986</v>
      </c>
      <c r="O39" s="13"/>
    </row>
    <row r="40" spans="1:21" x14ac:dyDescent="0.3">
      <c r="A40" s="85" t="s">
        <v>976</v>
      </c>
      <c r="B40" s="34"/>
      <c r="C40" s="60"/>
      <c r="D40" s="239">
        <f>Piirijärjestöt!B8</f>
        <v>0</v>
      </c>
      <c r="E40" s="98"/>
      <c r="F40"/>
      <c r="G40" s="111"/>
      <c r="H40" s="439">
        <f t="shared" ca="1" si="1"/>
        <v>0</v>
      </c>
      <c r="I40" s="445" t="s">
        <v>1346</v>
      </c>
      <c r="J40" s="439" t="s">
        <v>1313</v>
      </c>
      <c r="K40"/>
      <c r="L40" s="49"/>
      <c r="M40"/>
      <c r="N40" s="27" t="s">
        <v>1037</v>
      </c>
    </row>
    <row r="41" spans="1:21" ht="15" thickBot="1" x14ac:dyDescent="0.35">
      <c r="A41" s="85" t="s">
        <v>1376</v>
      </c>
      <c r="B41" s="34"/>
      <c r="C41" s="60"/>
      <c r="D41" s="240">
        <f>Piirijärjestöt!B9</f>
        <v>0</v>
      </c>
      <c r="E41" s="98"/>
      <c r="F41"/>
      <c r="G41" s="266">
        <f ca="1">IF(L41=TRUE,1,"")</f>
        <v>1</v>
      </c>
      <c r="H41" s="273">
        <f ca="1">INDIRECT(I41)</f>
        <v>0</v>
      </c>
      <c r="I41" s="316" t="s">
        <v>1348</v>
      </c>
      <c r="J41" s="274"/>
      <c r="K41"/>
      <c r="L41" s="118" t="b">
        <f ca="1">ISBLANK(INDIRECT(I41))</f>
        <v>1</v>
      </c>
      <c r="M41"/>
      <c r="N41" s="30" t="s">
        <v>987</v>
      </c>
      <c r="O41" s="13"/>
    </row>
    <row r="42" spans="1:21" ht="15" thickTop="1" x14ac:dyDescent="0.3">
      <c r="A42" s="381" t="s">
        <v>317</v>
      </c>
      <c r="B42" s="379"/>
      <c r="C42" s="379"/>
      <c r="D42" s="382"/>
      <c r="E42" s="98"/>
      <c r="F42"/>
      <c r="G42" s="266">
        <f ca="1">IF(L42=TRUE,1,"")</f>
        <v>1</v>
      </c>
      <c r="H42" s="360">
        <f t="shared" ca="1" si="1"/>
        <v>0</v>
      </c>
      <c r="I42" s="316" t="s">
        <v>1349</v>
      </c>
      <c r="J42" s="274"/>
      <c r="K42"/>
      <c r="L42" s="118" t="b">
        <f ca="1">ISBLANK(INDIRECT(I42))</f>
        <v>1</v>
      </c>
      <c r="M42"/>
      <c r="N42" s="27"/>
      <c r="O42" s="1" t="s">
        <v>990</v>
      </c>
      <c r="U42" s="344"/>
    </row>
    <row r="43" spans="1:21" x14ac:dyDescent="0.3">
      <c r="A43" s="85" t="s">
        <v>327</v>
      </c>
      <c r="B43" s="34"/>
      <c r="C43" s="60"/>
      <c r="D43" s="522"/>
      <c r="E43" s="116" t="str">
        <f ca="1">IF(G6&lt;27, IF(G41=1, "Tietoja puuttuu", ""), "")</f>
        <v/>
      </c>
      <c r="G43" s="111"/>
      <c r="H43" s="439">
        <f t="shared" ca="1" si="1"/>
        <v>0</v>
      </c>
      <c r="I43" s="445" t="s">
        <v>1469</v>
      </c>
      <c r="J43" s="439" t="s">
        <v>1313</v>
      </c>
      <c r="K43"/>
      <c r="L43" s="49"/>
      <c r="M43"/>
      <c r="N43" s="27"/>
    </row>
    <row r="44" spans="1:21" x14ac:dyDescent="0.3">
      <c r="A44" s="85" t="s">
        <v>313</v>
      </c>
      <c r="B44" s="34"/>
      <c r="C44" s="60"/>
      <c r="D44" s="522"/>
      <c r="E44" s="116" t="str">
        <f ca="1">IF(G6&lt;27, IF(G42=1, "Tietoja puuttuu", ""), "")</f>
        <v/>
      </c>
      <c r="F44"/>
      <c r="G44" s="266">
        <f ca="1">IF(L44=TRUE,1,"")</f>
        <v>1</v>
      </c>
      <c r="H44" s="13">
        <f t="shared" ca="1" si="1"/>
        <v>0</v>
      </c>
      <c r="I44" s="254" t="s">
        <v>1350</v>
      </c>
      <c r="J44" s="262"/>
      <c r="K44"/>
      <c r="L44" s="118" t="b">
        <f ca="1">ISBLANK(INDIRECT(I44))</f>
        <v>1</v>
      </c>
      <c r="M44"/>
      <c r="N44" s="27"/>
    </row>
    <row r="45" spans="1:21" x14ac:dyDescent="0.3">
      <c r="A45" s="83" t="s">
        <v>759</v>
      </c>
      <c r="B45" s="34"/>
      <c r="C45" s="60"/>
      <c r="D45" s="240">
        <f>Paikallisyhdistykset!B8</f>
        <v>0</v>
      </c>
      <c r="E45" s="98"/>
      <c r="F45"/>
      <c r="G45" s="266">
        <f ca="1">IF(H45=0, 1, "")</f>
        <v>1</v>
      </c>
      <c r="H45" s="13">
        <f t="shared" ca="1" si="1"/>
        <v>0</v>
      </c>
      <c r="I45" s="254" t="s">
        <v>1298</v>
      </c>
      <c r="J45" s="28" t="s">
        <v>1039</v>
      </c>
      <c r="L45" s="268"/>
      <c r="M45"/>
      <c r="N45" s="28" t="s">
        <v>1038</v>
      </c>
    </row>
    <row r="46" spans="1:21" x14ac:dyDescent="0.3">
      <c r="A46" s="378" t="s">
        <v>979</v>
      </c>
      <c r="B46" s="379"/>
      <c r="C46" s="379"/>
      <c r="D46" s="383"/>
      <c r="E46" s="98"/>
      <c r="F46"/>
      <c r="G46" s="266">
        <f ca="1">IF(L46=TRUE,1,"")</f>
        <v>1</v>
      </c>
      <c r="H46" s="353">
        <f ca="1">INDIRECT(I46)</f>
        <v>0</v>
      </c>
      <c r="I46" s="649" t="s">
        <v>1299</v>
      </c>
      <c r="J46" s="399" t="s">
        <v>1571</v>
      </c>
      <c r="K46" s="398"/>
      <c r="L46" s="118" t="b">
        <f ca="1">ISBLANK(INDIRECT(I46))</f>
        <v>1</v>
      </c>
      <c r="M46"/>
    </row>
    <row r="47" spans="1:21" ht="28.8" x14ac:dyDescent="0.3">
      <c r="A47" s="492" t="s">
        <v>978</v>
      </c>
      <c r="B47" s="34"/>
      <c r="C47" s="60"/>
      <c r="D47" s="523"/>
      <c r="E47" s="116" t="str">
        <f ca="1">IF(G6&lt;27, IF(G44=1, "Tietoja puuttuu", ""), "")</f>
        <v/>
      </c>
      <c r="F47"/>
      <c r="G47" s="266">
        <f ca="1">IF(SUM(L47:L48)=2,1,0)</f>
        <v>1</v>
      </c>
      <c r="H47" s="13">
        <f t="shared" ca="1" si="1"/>
        <v>0</v>
      </c>
      <c r="I47" s="254" t="s">
        <v>508</v>
      </c>
      <c r="J47" s="28" t="s">
        <v>1041</v>
      </c>
      <c r="L47" s="368">
        <f ca="1">IF(H47=0, 1, "")</f>
        <v>1</v>
      </c>
      <c r="M47"/>
      <c r="N47" s="28"/>
    </row>
    <row r="48" spans="1:21" x14ac:dyDescent="0.3">
      <c r="A48" s="384" t="s">
        <v>935</v>
      </c>
      <c r="B48" s="385"/>
      <c r="C48" s="385"/>
      <c r="D48" s="386"/>
      <c r="E48" s="98"/>
      <c r="F48"/>
      <c r="G48" s="352"/>
      <c r="H48" s="353">
        <f ca="1">INDIRECT(I48)</f>
        <v>0</v>
      </c>
      <c r="I48" s="354" t="s">
        <v>1301</v>
      </c>
      <c r="J48" s="355" t="s">
        <v>1041</v>
      </c>
      <c r="K48" s="356"/>
      <c r="L48" s="368">
        <f ca="1">IF(H48=0, 1, "")</f>
        <v>1</v>
      </c>
      <c r="M48"/>
      <c r="N48" s="28"/>
    </row>
    <row r="49" spans="1:21" ht="28.8" x14ac:dyDescent="0.3">
      <c r="A49" s="492" t="s">
        <v>1569</v>
      </c>
      <c r="B49" s="494"/>
      <c r="C49" s="496"/>
      <c r="D49" s="513"/>
      <c r="E49" s="67" t="str">
        <f ca="1">IF(G6&lt;27, IF(G45=1, "Tietoja puuttuu", ""), "")</f>
        <v/>
      </c>
      <c r="F49" s="43" t="str">
        <f>IF(LEN(D49)&gt;1, (LEN(D49)) &amp; "/500 merkkiä", "Max. 500 merkkiä")</f>
        <v>Max. 500 merkkiä</v>
      </c>
      <c r="G49" s="266">
        <f t="shared" ref="G49:G56" ca="1" si="3">IF(L49=TRUE,1,"")</f>
        <v>1</v>
      </c>
      <c r="H49" s="13">
        <f t="shared" ca="1" si="1"/>
        <v>0</v>
      </c>
      <c r="I49" s="321" t="s">
        <v>510</v>
      </c>
      <c r="J49" s="263"/>
      <c r="L49" s="118" t="b">
        <f t="shared" ref="L49:L56" ca="1" si="4">ISBLANK(INDIRECT(I49))</f>
        <v>1</v>
      </c>
      <c r="M49"/>
      <c r="N49" s="28"/>
      <c r="O49" s="13"/>
      <c r="U49" s="341"/>
    </row>
    <row r="50" spans="1:21" ht="28.8" x14ac:dyDescent="0.3">
      <c r="A50" s="492" t="s">
        <v>1570</v>
      </c>
      <c r="B50" s="494"/>
      <c r="C50" s="494"/>
      <c r="D50" s="524"/>
      <c r="E50" s="271" t="str">
        <f ca="1">IF(G6&lt;27, IF(G46=1, "Tietoja puuttuu", ""), "")</f>
        <v/>
      </c>
      <c r="F50" s="444"/>
      <c r="G50" s="266">
        <f t="shared" ca="1" si="3"/>
        <v>1</v>
      </c>
      <c r="H50" s="13">
        <f t="shared" ca="1" si="1"/>
        <v>0</v>
      </c>
      <c r="I50" s="321" t="s">
        <v>525</v>
      </c>
      <c r="J50" s="263"/>
      <c r="L50" s="118" t="b">
        <f t="shared" ca="1" si="4"/>
        <v>1</v>
      </c>
      <c r="N50" s="28" t="s">
        <v>1039</v>
      </c>
      <c r="U50" s="341"/>
    </row>
    <row r="51" spans="1:21" x14ac:dyDescent="0.3">
      <c r="A51" s="83"/>
      <c r="B51" s="34"/>
      <c r="C51" s="34"/>
      <c r="D51" s="60"/>
      <c r="E51" s="98"/>
      <c r="F51" s="52"/>
      <c r="G51" s="266">
        <f t="shared" ca="1" si="3"/>
        <v>1</v>
      </c>
      <c r="H51" s="13">
        <f t="shared" ca="1" si="1"/>
        <v>0</v>
      </c>
      <c r="I51" s="321" t="s">
        <v>649</v>
      </c>
      <c r="J51" s="263"/>
      <c r="K51"/>
      <c r="L51" s="118" t="b">
        <f t="shared" ca="1" si="4"/>
        <v>1</v>
      </c>
      <c r="N51" s="26" t="s">
        <v>1002</v>
      </c>
      <c r="O51" s="1" t="s">
        <v>1016</v>
      </c>
      <c r="U51" s="341"/>
    </row>
    <row r="52" spans="1:21" x14ac:dyDescent="0.3">
      <c r="A52" s="100" t="s">
        <v>748</v>
      </c>
      <c r="B52" s="57"/>
      <c r="C52" s="57"/>
      <c r="D52" s="101"/>
      <c r="E52" s="98"/>
      <c r="F52" s="52"/>
      <c r="G52" s="266" t="str">
        <f t="shared" ca="1" si="3"/>
        <v/>
      </c>
      <c r="H52" s="13" t="str">
        <f t="shared" ca="1" si="1"/>
        <v>pois 2017</v>
      </c>
      <c r="I52" s="321" t="s">
        <v>650</v>
      </c>
      <c r="J52" s="263"/>
      <c r="K52" s="98"/>
      <c r="L52" s="118" t="b">
        <f t="shared" ca="1" si="4"/>
        <v>0</v>
      </c>
      <c r="N52" s="26" t="s">
        <v>1040</v>
      </c>
      <c r="O52" s="1" t="s">
        <v>985</v>
      </c>
      <c r="U52" s="2"/>
    </row>
    <row r="53" spans="1:21" ht="28.8" x14ac:dyDescent="0.3">
      <c r="A53" s="661" t="s">
        <v>1373</v>
      </c>
      <c r="B53" s="62"/>
      <c r="C53" s="121"/>
      <c r="D53" s="525"/>
      <c r="E53" s="67" t="str">
        <f ca="1">IF(G6&lt;27, IF(SUM(L47:L48)=2, "Tietoja puuttuu", ""), "")</f>
        <v/>
      </c>
      <c r="F53" s="43" t="str">
        <f>IF(LEN(D53)&gt;1, (LEN(D53)) &amp; "/1000 merkkiä", "Max. 1000 merkkiä")</f>
        <v>Max. 1000 merkkiä</v>
      </c>
      <c r="G53" s="266">
        <f t="shared" ca="1" si="3"/>
        <v>1</v>
      </c>
      <c r="H53" s="13">
        <f t="shared" ca="1" si="1"/>
        <v>0</v>
      </c>
      <c r="I53" s="321" t="s">
        <v>511</v>
      </c>
      <c r="J53" s="263"/>
      <c r="K53"/>
      <c r="L53" s="118" t="b">
        <f t="shared" ca="1" si="4"/>
        <v>1</v>
      </c>
      <c r="N53" s="28"/>
      <c r="O53" s="1" t="s">
        <v>1015</v>
      </c>
      <c r="U53" s="2"/>
    </row>
    <row r="54" spans="1:21" x14ac:dyDescent="0.3">
      <c r="A54" s="119"/>
      <c r="B54" s="120"/>
      <c r="C54" s="120"/>
      <c r="D54" s="526"/>
      <c r="E54" s="67"/>
      <c r="F54" s="43" t="str">
        <f>IF(LEN(D54)&gt;1, (LEN(D54)) &amp; "/1000 merkkiä", "Max. 1000 merkkiä")</f>
        <v>Max. 1000 merkkiä</v>
      </c>
      <c r="G54" s="266">
        <f t="shared" ca="1" si="3"/>
        <v>1</v>
      </c>
      <c r="H54" s="13">
        <f t="shared" ca="1" si="1"/>
        <v>0</v>
      </c>
      <c r="I54" s="321" t="s">
        <v>1304</v>
      </c>
      <c r="J54" s="263"/>
      <c r="K54"/>
      <c r="L54" s="118" t="b">
        <f t="shared" ca="1" si="4"/>
        <v>1</v>
      </c>
      <c r="M54"/>
      <c r="N54" s="28"/>
      <c r="T54" s="334"/>
    </row>
    <row r="55" spans="1:21" ht="28.8" x14ac:dyDescent="0.3">
      <c r="A55" s="661" t="s">
        <v>2282</v>
      </c>
      <c r="B55" s="497"/>
      <c r="C55" s="503"/>
      <c r="D55" s="525"/>
      <c r="E55" s="67" t="str">
        <f ca="1">IF(G6&lt;27, IF(SUM(L166:L167)=2, "Tietoja puuttuu", ""), "")</f>
        <v/>
      </c>
      <c r="F55" s="495" t="str">
        <f>IF(LEN(D55)&gt;1, (LEN(D55)) &amp; "/1000 merkkiä", "Max. 1000 merkkiä")</f>
        <v>Max. 1000 merkkiä</v>
      </c>
      <c r="G55" s="266">
        <f t="shared" ca="1" si="3"/>
        <v>1</v>
      </c>
      <c r="H55" s="13">
        <f t="shared" ca="1" si="1"/>
        <v>0</v>
      </c>
      <c r="I55" s="321" t="s">
        <v>1305</v>
      </c>
      <c r="J55" s="263"/>
      <c r="K55" s="98"/>
      <c r="L55" s="118" t="b">
        <f t="shared" ca="1" si="4"/>
        <v>1</v>
      </c>
      <c r="M55"/>
      <c r="N55" s="28" t="s">
        <v>1041</v>
      </c>
      <c r="U55" s="343"/>
    </row>
    <row r="56" spans="1:21" x14ac:dyDescent="0.3">
      <c r="A56" s="501"/>
      <c r="B56" s="502"/>
      <c r="C56" s="502"/>
      <c r="D56" s="526"/>
      <c r="E56" s="67"/>
      <c r="F56" s="495" t="str">
        <f>IF(LEN(D56)&gt;1, (LEN(D56)) &amp; "/1000 merkkiä", "Max. 1000 merkkiä")</f>
        <v>Max. 1000 merkkiä</v>
      </c>
      <c r="G56" s="335" t="str">
        <f t="shared" ca="1" si="3"/>
        <v/>
      </c>
      <c r="H56" s="175" t="str">
        <f t="shared" ca="1" si="1"/>
        <v>pois 2017</v>
      </c>
      <c r="I56" s="336" t="s">
        <v>1306</v>
      </c>
      <c r="J56" s="342"/>
      <c r="K56" s="175"/>
      <c r="L56" s="339" t="b">
        <f t="shared" ca="1" si="4"/>
        <v>0</v>
      </c>
      <c r="M56" s="175"/>
      <c r="N56" s="340"/>
      <c r="O56" s="334" t="s">
        <v>996</v>
      </c>
      <c r="P56" s="334"/>
      <c r="Q56" s="334"/>
      <c r="R56" s="334"/>
      <c r="S56" s="334"/>
      <c r="U56" s="341"/>
    </row>
    <row r="57" spans="1:21" x14ac:dyDescent="0.3">
      <c r="A57" s="83"/>
      <c r="B57" s="34"/>
      <c r="C57" s="34"/>
      <c r="D57" s="60"/>
      <c r="E57" s="98"/>
      <c r="F57" s="52"/>
      <c r="G57" s="111" t="str">
        <f>IF(L57=TRUE,1,"")</f>
        <v/>
      </c>
      <c r="H57" s="13" t="str">
        <f t="shared" ca="1" si="1"/>
        <v>0</v>
      </c>
      <c r="I57" s="320" t="s">
        <v>512</v>
      </c>
      <c r="J57" s="260" t="s">
        <v>319</v>
      </c>
      <c r="K57"/>
      <c r="L57" s="268"/>
      <c r="M57"/>
      <c r="N57" s="26"/>
      <c r="U57" s="341"/>
    </row>
    <row r="58" spans="1:21" x14ac:dyDescent="0.3">
      <c r="A58" s="57" t="s">
        <v>506</v>
      </c>
      <c r="B58" s="57"/>
      <c r="C58" s="57"/>
      <c r="D58" s="101"/>
      <c r="E58" s="52"/>
      <c r="F58" s="229"/>
      <c r="G58" s="111" t="str">
        <f ca="1">IF(H58=0, 1, "")</f>
        <v/>
      </c>
      <c r="H58" s="13" t="str">
        <f t="shared" ca="1" si="1"/>
        <v>0</v>
      </c>
      <c r="I58" s="320" t="s">
        <v>1351</v>
      </c>
      <c r="J58" s="112" t="s">
        <v>319</v>
      </c>
      <c r="K58"/>
      <c r="L58" s="49"/>
      <c r="M58"/>
      <c r="N58" s="26"/>
    </row>
    <row r="59" spans="1:21" x14ac:dyDescent="0.3">
      <c r="A59" s="387" t="s">
        <v>504</v>
      </c>
      <c r="B59" s="387" t="s">
        <v>829</v>
      </c>
      <c r="C59" s="387" t="s">
        <v>830</v>
      </c>
      <c r="D59" s="388" t="s">
        <v>1377</v>
      </c>
      <c r="E59" s="366">
        <f ca="1">SUM(G49:G61)</f>
        <v>6</v>
      </c>
      <c r="F59" s="229"/>
      <c r="G59" s="111" t="str">
        <f ca="1">IF(H59=0, 1, "")</f>
        <v/>
      </c>
      <c r="H59" s="13" t="str">
        <f t="shared" ca="1" si="1"/>
        <v>0</v>
      </c>
      <c r="I59" s="320" t="s">
        <v>1352</v>
      </c>
      <c r="J59" s="112" t="s">
        <v>319</v>
      </c>
      <c r="K59"/>
      <c r="L59" s="49"/>
      <c r="M59"/>
      <c r="N59" s="26" t="s">
        <v>1042</v>
      </c>
    </row>
    <row r="60" spans="1:21" x14ac:dyDescent="0.3">
      <c r="A60" s="83" t="s">
        <v>763</v>
      </c>
      <c r="B60" s="527"/>
      <c r="C60" s="527"/>
      <c r="D60" s="238" t="str">
        <f>IF(B60*C60=0,"0",B60/C60)</f>
        <v>0</v>
      </c>
      <c r="E60" s="116" t="str">
        <f ca="1">IF(G62&lt;&gt;1,"",(IF($G$6&lt;27, IF(G49=1,"Tietoja puuttuu",IF(G53=1,"Tietoja puuttuu","")), "")))</f>
        <v/>
      </c>
      <c r="F60" s="117" t="str">
        <f>IF(C60&lt;B60,"'Yhteensä' ei voi olla pienempi kuin 'alle 29-vuotiaat'","")</f>
        <v/>
      </c>
      <c r="G60" s="111" t="str">
        <f ca="1">IF(H60=0, 1, "")</f>
        <v/>
      </c>
      <c r="H60" s="13" t="str">
        <f t="shared" ca="1" si="1"/>
        <v>pois 2017</v>
      </c>
      <c r="I60" s="320" t="s">
        <v>1353</v>
      </c>
      <c r="J60" s="112" t="s">
        <v>319</v>
      </c>
      <c r="K60"/>
      <c r="L60" s="49"/>
      <c r="M60"/>
      <c r="N60" s="26" t="s">
        <v>1042</v>
      </c>
    </row>
    <row r="61" spans="1:21" ht="28.8" x14ac:dyDescent="0.3">
      <c r="A61" s="7" t="s">
        <v>961</v>
      </c>
      <c r="B61" s="527"/>
      <c r="C61" s="527"/>
      <c r="D61" s="238" t="str">
        <f>IF(B61*C61=0,"0",B61/C61)</f>
        <v>0</v>
      </c>
      <c r="E61" s="116" t="str">
        <f ca="1">IF(G62&lt;&gt;1,"",(IF($G$6&lt;27, IF(G50=1,"Tietoja puuttuu",IF(G54=1,"Tietoja puuttuu","")), "")))</f>
        <v/>
      </c>
      <c r="F61" s="117" t="str">
        <f>IF(C61&lt;B61,"'Yhteensä' ei voi olla pienempi kuin 'alle 29-vuotiaat'","")</f>
        <v/>
      </c>
      <c r="G61" s="266" t="str">
        <f ca="1">IF(H61=0, 1, "")</f>
        <v/>
      </c>
      <c r="H61" s="13" t="str">
        <f ca="1">INDIRECT(I61)</f>
        <v>we</v>
      </c>
      <c r="I61" s="254" t="s">
        <v>1354</v>
      </c>
      <c r="J61" s="26" t="s">
        <v>1041</v>
      </c>
      <c r="K61"/>
      <c r="L61" s="49"/>
      <c r="M61"/>
      <c r="N61" s="26" t="s">
        <v>1042</v>
      </c>
      <c r="O61" s="1" t="s">
        <v>997</v>
      </c>
    </row>
    <row r="62" spans="1:21" ht="28.8" x14ac:dyDescent="0.3">
      <c r="A62" s="492" t="s">
        <v>2237</v>
      </c>
      <c r="B62" s="527"/>
      <c r="C62" s="527"/>
      <c r="D62" s="238" t="str">
        <f>IF(B62*C62=0,"0",B62/C62)</f>
        <v>0</v>
      </c>
      <c r="E62" s="116" t="str">
        <f ca="1">IF(G62&lt;&gt;1,"",(IF($G$6&lt;27, IF(G51=1,"Tietoja puuttuu",IF(G55=1,"Tietoja puuttuu","")), "")))</f>
        <v/>
      </c>
      <c r="F62" s="117" t="str">
        <f>IF(C62&lt;B62,"'Yhteensä' ei voi olla pienempi kuin 'alle 29-vuotiaat'","")</f>
        <v/>
      </c>
      <c r="G62" s="352">
        <f ca="1">IF(H62=0, 1, "")</f>
        <v>1</v>
      </c>
      <c r="H62" s="353">
        <f ca="1">INDIRECT(I62)</f>
        <v>0</v>
      </c>
      <c r="I62" s="354" t="s">
        <v>2301</v>
      </c>
      <c r="J62" s="358" t="s">
        <v>1041</v>
      </c>
      <c r="K62" s="351"/>
      <c r="L62" s="49"/>
      <c r="M62"/>
      <c r="N62" s="26"/>
    </row>
    <row r="63" spans="1:21" ht="28.8" hidden="1" x14ac:dyDescent="0.3">
      <c r="A63" s="7" t="s">
        <v>963</v>
      </c>
      <c r="B63" s="662" t="s">
        <v>2238</v>
      </c>
      <c r="C63" s="662" t="s">
        <v>2238</v>
      </c>
      <c r="D63" s="662" t="s">
        <v>2238</v>
      </c>
      <c r="E63" s="116" t="str">
        <f ca="1">IF(G62&lt;&gt;1,"",(IF(G6&lt;27, IF(G52=1,"Tietoja puuttuu",IF(G56=1,"Tietoja puuttuu","")), "")))</f>
        <v/>
      </c>
      <c r="F63" s="117" t="str">
        <f>IF(C63&lt;B63,"'Yhteensä' ei voi olla pienempi kuin 'alle 29-vuotiaat'","")</f>
        <v/>
      </c>
      <c r="G63" s="368">
        <f ca="1">IF(SUM(L63:L64)=2,1,0)</f>
        <v>1</v>
      </c>
      <c r="H63" s="13">
        <f t="shared" ca="1" si="1"/>
        <v>0</v>
      </c>
      <c r="I63" s="254" t="s">
        <v>1378</v>
      </c>
      <c r="J63" s="26" t="s">
        <v>1041</v>
      </c>
      <c r="K63"/>
      <c r="L63" s="368">
        <f ca="1">IF(H63=0, 1, "")</f>
        <v>1</v>
      </c>
      <c r="M63"/>
      <c r="N63" s="26" t="s">
        <v>1042</v>
      </c>
    </row>
    <row r="64" spans="1:21" ht="28.8" x14ac:dyDescent="0.3">
      <c r="A64" s="492" t="s">
        <v>964</v>
      </c>
      <c r="B64" s="494"/>
      <c r="C64" s="494"/>
      <c r="D64" s="513" t="s">
        <v>2424</v>
      </c>
      <c r="E64" s="67"/>
      <c r="F64" s="495" t="str">
        <f>IF(LEN(D64)&gt;1, (LEN(D64)) &amp; "/1000 merkkiä", "Max. 1000 merkkiä")</f>
        <v>2/1000 merkkiä</v>
      </c>
      <c r="G64" s="266"/>
      <c r="H64" s="13">
        <f t="shared" ca="1" si="1"/>
        <v>0</v>
      </c>
      <c r="I64" s="254" t="s">
        <v>1379</v>
      </c>
      <c r="J64" s="26" t="s">
        <v>1041</v>
      </c>
      <c r="K64"/>
      <c r="L64" s="368">
        <f ca="1">IF(H64=0, 1, "")</f>
        <v>1</v>
      </c>
      <c r="M64"/>
      <c r="N64" s="26" t="s">
        <v>1041</v>
      </c>
      <c r="U64" s="2"/>
    </row>
    <row r="65" spans="1:21" x14ac:dyDescent="0.3">
      <c r="A65" s="389" t="s">
        <v>505</v>
      </c>
      <c r="B65" s="387"/>
      <c r="C65" s="387"/>
      <c r="D65" s="388"/>
      <c r="E65" s="52"/>
      <c r="F65" s="98"/>
      <c r="G65" s="368">
        <f ca="1">IF(SUM(L65:L66)=2,1,0)</f>
        <v>1</v>
      </c>
      <c r="H65" s="13">
        <f t="shared" ca="1" si="1"/>
        <v>0</v>
      </c>
      <c r="I65" s="254" t="s">
        <v>1380</v>
      </c>
      <c r="J65" s="26" t="s">
        <v>1041</v>
      </c>
      <c r="K65"/>
      <c r="L65" s="368">
        <f t="shared" ref="L65:L70" ca="1" si="5">IF(H65=0, 1, "")</f>
        <v>1</v>
      </c>
      <c r="M65"/>
      <c r="N65" s="23"/>
    </row>
    <row r="66" spans="1:21" x14ac:dyDescent="0.3">
      <c r="A66" s="498" t="s">
        <v>763</v>
      </c>
      <c r="B66" s="527"/>
      <c r="C66" s="527"/>
      <c r="D66" s="238" t="str">
        <f>IF(B66*C66=0,"0",B66/C66)</f>
        <v>0</v>
      </c>
      <c r="E66" s="116" t="str">
        <f ca="1">IF(G68&lt;&gt;1,"",(IF($G$6&lt;27, IF(G55=1,"Tietoja puuttuu",IF(G59=1,"Tietoja puuttuu","")), "")))</f>
        <v/>
      </c>
      <c r="F66" s="117" t="str">
        <f>IF(C66&lt;B66,"'Yhteensä' ei voi olla pienempi kuin 'alle 29-vuotiaat'","")</f>
        <v/>
      </c>
      <c r="G66" s="266"/>
      <c r="H66" s="13">
        <f t="shared" ca="1" si="1"/>
        <v>0</v>
      </c>
      <c r="I66" s="254" t="s">
        <v>1307</v>
      </c>
      <c r="J66" s="26" t="s">
        <v>1041</v>
      </c>
      <c r="K66"/>
      <c r="L66" s="368">
        <f t="shared" ca="1" si="5"/>
        <v>1</v>
      </c>
      <c r="M66"/>
      <c r="N66" s="26"/>
    </row>
    <row r="67" spans="1:21" ht="28.8" x14ac:dyDescent="0.3">
      <c r="A67" s="492" t="s">
        <v>2237</v>
      </c>
      <c r="B67" s="527"/>
      <c r="C67" s="527"/>
      <c r="D67" s="238" t="str">
        <f>IF(B67*C67=0,"0",B67/C67)</f>
        <v>0</v>
      </c>
      <c r="E67" s="116" t="str">
        <f ca="1">IF(G67&lt;&gt;1,"",(IF($G$6&lt;27, IF(G56=1,"Tietoja puuttuu",IF(G60=1,"Tietoja puuttuu","")), "")))</f>
        <v/>
      </c>
      <c r="F67" s="117" t="str">
        <f>IF(C67&lt;B67,"'Yhteensä' ei voi olla pienempi kuin 'alle 29-vuotiaat'","")</f>
        <v/>
      </c>
      <c r="G67" s="413">
        <f ca="1">IF(H67=0, 1, "")</f>
        <v>1</v>
      </c>
      <c r="H67" s="414">
        <f t="shared" ca="1" si="1"/>
        <v>0</v>
      </c>
      <c r="I67" s="415" t="s">
        <v>1488</v>
      </c>
      <c r="J67" s="411" t="s">
        <v>1582</v>
      </c>
      <c r="K67" s="412"/>
      <c r="L67" s="368">
        <f t="shared" ca="1" si="5"/>
        <v>1</v>
      </c>
      <c r="M67"/>
      <c r="N67" s="23"/>
    </row>
    <row r="68" spans="1:21" ht="28.8" x14ac:dyDescent="0.3">
      <c r="A68" s="492" t="s">
        <v>964</v>
      </c>
      <c r="B68" s="494"/>
      <c r="C68" s="494"/>
      <c r="D68" s="513"/>
      <c r="E68" s="67"/>
      <c r="F68" s="495" t="str">
        <f>IF(LEN(D68)&gt;1, (LEN(D68)) &amp; "/1000 merkkiä", "Max. 1000 merkkiä")</f>
        <v>Max. 1000 merkkiä</v>
      </c>
      <c r="G68" s="413">
        <f ca="1">IF(H68=0, 1, "")</f>
        <v>1</v>
      </c>
      <c r="H68" s="13">
        <f t="shared" ca="1" si="1"/>
        <v>0</v>
      </c>
      <c r="I68" s="254" t="s">
        <v>2302</v>
      </c>
      <c r="J68" s="26" t="s">
        <v>1041</v>
      </c>
      <c r="K68"/>
      <c r="L68" s="368">
        <f t="shared" ca="1" si="5"/>
        <v>1</v>
      </c>
      <c r="M68"/>
      <c r="N68" s="26" t="s">
        <v>1043</v>
      </c>
    </row>
    <row r="69" spans="1:21" ht="43.2" x14ac:dyDescent="0.3">
      <c r="A69" s="492" t="s">
        <v>2287</v>
      </c>
      <c r="B69" s="494"/>
      <c r="C69" s="494"/>
      <c r="D69" s="513"/>
      <c r="E69" s="67" t="str">
        <f ca="1">IF(E59&lt;&gt;9,"",(IF(G6&lt;27, IF(G62=1, "Tietoja puuttuu", ""), "")))</f>
        <v/>
      </c>
      <c r="F69" s="43" t="str">
        <f>IF(LEN(D69)&gt;1, (LEN(D69)) &amp; "/1000 merkkiä", "Max. 1000 merkkiä")</f>
        <v>Max. 1000 merkkiä</v>
      </c>
      <c r="G69" s="413">
        <f ca="1">IF(H69=0, 1, "")</f>
        <v>1</v>
      </c>
      <c r="H69" s="414">
        <f t="shared" ca="1" si="1"/>
        <v>0</v>
      </c>
      <c r="I69" s="415" t="s">
        <v>2303</v>
      </c>
      <c r="J69" s="411" t="s">
        <v>1583</v>
      </c>
      <c r="K69" s="412"/>
      <c r="L69" s="368">
        <f t="shared" ca="1" si="5"/>
        <v>1</v>
      </c>
      <c r="M69"/>
      <c r="N69" s="26"/>
    </row>
    <row r="70" spans="1:21" x14ac:dyDescent="0.3">
      <c r="A70" s="83"/>
      <c r="B70" s="34"/>
      <c r="C70" s="34"/>
      <c r="D70" s="60"/>
      <c r="F70" s="52"/>
      <c r="G70" s="413">
        <f ca="1">IF(H70=0, 1, "")</f>
        <v>1</v>
      </c>
      <c r="H70" s="13">
        <f t="shared" ca="1" si="1"/>
        <v>0</v>
      </c>
      <c r="I70" s="254" t="s">
        <v>2304</v>
      </c>
      <c r="J70" s="26" t="s">
        <v>1041</v>
      </c>
      <c r="K70"/>
      <c r="L70" s="368">
        <f t="shared" ca="1" si="5"/>
        <v>1</v>
      </c>
      <c r="M70"/>
      <c r="N70" s="26" t="s">
        <v>1043</v>
      </c>
    </row>
    <row r="71" spans="1:21" x14ac:dyDescent="0.3">
      <c r="A71" s="100" t="s">
        <v>750</v>
      </c>
      <c r="B71" s="57"/>
      <c r="C71" s="57"/>
      <c r="D71" s="101"/>
      <c r="E71" s="98"/>
      <c r="F71" s="52"/>
      <c r="G71" s="266">
        <f t="shared" ref="G71:G83" ca="1" si="6">IF(L71=TRUE,1,"")</f>
        <v>1</v>
      </c>
      <c r="H71" s="13">
        <f t="shared" ca="1" si="1"/>
        <v>0</v>
      </c>
      <c r="I71" s="321" t="s">
        <v>1309</v>
      </c>
      <c r="J71" s="264"/>
      <c r="K71"/>
      <c r="L71" s="118" t="b">
        <f t="shared" ref="L71:L76" ca="1" si="7">ISBLANK(INDIRECT(I71))</f>
        <v>1</v>
      </c>
      <c r="M71"/>
      <c r="N71" s="26"/>
      <c r="O71" s="1" t="s">
        <v>1017</v>
      </c>
    </row>
    <row r="72" spans="1:21" x14ac:dyDescent="0.3">
      <c r="A72" s="378" t="s">
        <v>740</v>
      </c>
      <c r="B72" s="379"/>
      <c r="C72" s="379"/>
      <c r="D72" s="380"/>
      <c r="E72" s="98"/>
      <c r="F72"/>
      <c r="G72" s="266">
        <f t="shared" ca="1" si="6"/>
        <v>1</v>
      </c>
      <c r="H72" s="13">
        <f t="shared" ca="1" si="1"/>
        <v>0</v>
      </c>
      <c r="I72" s="321" t="s">
        <v>1310</v>
      </c>
      <c r="J72" s="265"/>
      <c r="K72" s="98"/>
      <c r="L72" s="118" t="b">
        <f t="shared" ca="1" si="7"/>
        <v>1</v>
      </c>
      <c r="M72"/>
      <c r="N72" s="23" t="s">
        <v>1043</v>
      </c>
    </row>
    <row r="73" spans="1:21" ht="28.8" x14ac:dyDescent="0.3">
      <c r="A73" s="32" t="s">
        <v>998</v>
      </c>
      <c r="B73" s="62"/>
      <c r="C73" s="503"/>
      <c r="D73" s="525"/>
      <c r="E73" s="67" t="str">
        <f ca="1">IF(G6&lt;27, IF(SUM(L63:L64)=2, "Tietoja puuttuu", ""), "")</f>
        <v/>
      </c>
      <c r="F73" s="43" t="str">
        <f t="shared" ref="F73:F80" si="8">IF(LEN(D73)&gt;1, (LEN(D73)) &amp; "/1000 merkkiä", "Max. 1000 merkkiä")</f>
        <v>Max. 1000 merkkiä</v>
      </c>
      <c r="G73" s="266">
        <f t="shared" ca="1" si="6"/>
        <v>1</v>
      </c>
      <c r="H73" s="13">
        <f t="shared" ca="1" si="1"/>
        <v>0</v>
      </c>
      <c r="I73" s="321" t="s">
        <v>439</v>
      </c>
      <c r="J73" s="265"/>
      <c r="K73" s="98"/>
      <c r="L73" s="118" t="b">
        <f t="shared" ca="1" si="7"/>
        <v>1</v>
      </c>
      <c r="M73"/>
      <c r="N73" s="23"/>
      <c r="O73" s="1" t="s">
        <v>984</v>
      </c>
    </row>
    <row r="74" spans="1:21" x14ac:dyDescent="0.3">
      <c r="A74" s="119"/>
      <c r="B74" s="120"/>
      <c r="C74" s="120"/>
      <c r="D74" s="526"/>
      <c r="E74" s="67"/>
      <c r="F74" s="43" t="str">
        <f t="shared" si="8"/>
        <v>Max. 1000 merkkiä</v>
      </c>
      <c r="G74" s="266">
        <f t="shared" ca="1" si="6"/>
        <v>1</v>
      </c>
      <c r="H74" s="13">
        <f t="shared" ca="1" si="1"/>
        <v>0</v>
      </c>
      <c r="I74" s="321" t="s">
        <v>1356</v>
      </c>
      <c r="J74" s="265"/>
      <c r="K74" s="98"/>
      <c r="L74" s="118" t="b">
        <f t="shared" ca="1" si="7"/>
        <v>1</v>
      </c>
      <c r="M74"/>
      <c r="N74" s="26" t="s">
        <v>1043</v>
      </c>
      <c r="U74" s="2"/>
    </row>
    <row r="75" spans="1:21" ht="57.6" x14ac:dyDescent="0.3">
      <c r="A75" s="493" t="s">
        <v>1576</v>
      </c>
      <c r="B75" s="497"/>
      <c r="C75" s="503"/>
      <c r="D75" s="525"/>
      <c r="E75" s="67" t="str">
        <f ca="1">IF(G6&lt;27, IF(SUM(L65:L66)=2, "Tietoja puuttuu", ""), "")</f>
        <v/>
      </c>
      <c r="F75" s="43" t="str">
        <f t="shared" si="8"/>
        <v>Max. 1000 merkkiä</v>
      </c>
      <c r="G75" s="266">
        <f t="shared" ca="1" si="6"/>
        <v>1</v>
      </c>
      <c r="H75" s="13">
        <f t="shared" ca="1" si="1"/>
        <v>0</v>
      </c>
      <c r="I75" s="321" t="s">
        <v>1385</v>
      </c>
      <c r="J75" s="265"/>
      <c r="K75" s="98"/>
      <c r="L75" s="118" t="b">
        <f t="shared" ca="1" si="7"/>
        <v>1</v>
      </c>
      <c r="M75"/>
      <c r="N75" s="26"/>
      <c r="O75" s="1" t="s">
        <v>999</v>
      </c>
    </row>
    <row r="76" spans="1:21" x14ac:dyDescent="0.3">
      <c r="A76" s="501"/>
      <c r="B76" s="502"/>
      <c r="C76" s="502"/>
      <c r="D76" s="526"/>
      <c r="E76" s="67"/>
      <c r="F76" s="43" t="str">
        <f t="shared" si="8"/>
        <v>Max. 1000 merkkiä</v>
      </c>
      <c r="G76" s="266">
        <f t="shared" ca="1" si="6"/>
        <v>1</v>
      </c>
      <c r="H76" s="13">
        <f ca="1">INDIRECT(I76)</f>
        <v>0</v>
      </c>
      <c r="I76" s="321" t="s">
        <v>527</v>
      </c>
      <c r="J76" s="265"/>
      <c r="K76" s="328"/>
      <c r="L76" s="118" t="b">
        <f t="shared" ca="1" si="7"/>
        <v>1</v>
      </c>
      <c r="M76"/>
      <c r="N76" s="26"/>
    </row>
    <row r="77" spans="1:21" x14ac:dyDescent="0.3">
      <c r="A77" s="498" t="s">
        <v>1628</v>
      </c>
      <c r="B77" s="494"/>
      <c r="C77" s="496"/>
      <c r="D77" s="513"/>
      <c r="E77" s="123" t="str">
        <f ca="1">IF($G$6&lt;27, IF(G67=1, "Tietoja puuttuu", ""), "")</f>
        <v/>
      </c>
      <c r="F77" s="408"/>
      <c r="G77" s="266">
        <f t="shared" ca="1" si="6"/>
        <v>1</v>
      </c>
      <c r="H77" s="13">
        <f t="shared" ref="H77:H83" ca="1" si="9">INDIRECT(I77)</f>
        <v>0</v>
      </c>
      <c r="I77" s="321" t="s">
        <v>673</v>
      </c>
      <c r="J77" s="265"/>
      <c r="K77" s="328"/>
      <c r="L77" s="118" t="b">
        <f t="shared" ref="L77:L89" ca="1" si="10">ISBLANK(INDIRECT(I77))</f>
        <v>1</v>
      </c>
      <c r="M77"/>
      <c r="N77" s="26"/>
    </row>
    <row r="78" spans="1:21" ht="28.8" x14ac:dyDescent="0.3">
      <c r="A78" s="599" t="s">
        <v>1579</v>
      </c>
      <c r="B78" s="502"/>
      <c r="C78" s="502"/>
      <c r="D78" s="526"/>
      <c r="E78" s="67" t="str">
        <f ca="1">IF($G$6&lt;27, IF(G67=1,"Valitse Kyllä/Ei",IF(H67="Kyllä",IF(G68=1,"Tietoja puuttuu",""),"")),"")</f>
        <v/>
      </c>
      <c r="F78" s="43" t="str">
        <f t="shared" si="8"/>
        <v>Max. 1000 merkkiä</v>
      </c>
      <c r="G78" s="463" t="s">
        <v>1612</v>
      </c>
      <c r="H78" s="419" t="str">
        <f t="shared" ca="1" si="9"/>
        <v>pois 2016</v>
      </c>
      <c r="I78" s="421" t="s">
        <v>674</v>
      </c>
      <c r="J78" s="265"/>
      <c r="K78" s="328"/>
      <c r="L78" s="118" t="b">
        <f t="shared" ca="1" si="10"/>
        <v>0</v>
      </c>
      <c r="M78"/>
      <c r="N78" s="26"/>
    </row>
    <row r="79" spans="1:21" x14ac:dyDescent="0.3">
      <c r="A79" s="499" t="s">
        <v>1629</v>
      </c>
      <c r="B79" s="61"/>
      <c r="C79" s="405"/>
      <c r="D79" s="513"/>
      <c r="E79" s="123" t="str">
        <f ca="1">IF($G$6&lt;27, IF(G69=1, "Tietoja puuttuu", ""), "")</f>
        <v/>
      </c>
      <c r="F79" s="408"/>
      <c r="G79" s="416" t="str">
        <f t="shared" ca="1" si="6"/>
        <v/>
      </c>
      <c r="H79" s="419" t="str">
        <f t="shared" ca="1" si="9"/>
        <v>pois 2016</v>
      </c>
      <c r="I79" s="421" t="s">
        <v>675</v>
      </c>
      <c r="J79" s="265"/>
      <c r="K79" s="328"/>
      <c r="L79" s="118" t="b">
        <f t="shared" ca="1" si="10"/>
        <v>0</v>
      </c>
      <c r="M79"/>
      <c r="N79" s="26"/>
    </row>
    <row r="80" spans="1:21" ht="28.8" x14ac:dyDescent="0.3">
      <c r="A80" s="600" t="s">
        <v>1581</v>
      </c>
      <c r="B80" s="79"/>
      <c r="C80" s="79"/>
      <c r="D80" s="526"/>
      <c r="E80" s="67" t="str">
        <f ca="1">IF($G$6&lt;27, IF(G69=1,"Valitse Kyllä/Ei",IF(H69="Kyllä",IF(G70=1,"Tietoja puuttuu",""),"")),"")</f>
        <v/>
      </c>
      <c r="F80" s="43" t="str">
        <f t="shared" si="8"/>
        <v>Max. 1000 merkkiä</v>
      </c>
      <c r="G80" s="416" t="str">
        <f t="shared" ca="1" si="6"/>
        <v/>
      </c>
      <c r="H80" s="419" t="str">
        <f t="shared" ca="1" si="9"/>
        <v>pois 2017</v>
      </c>
      <c r="I80" s="421" t="s">
        <v>676</v>
      </c>
      <c r="J80" s="265"/>
      <c r="K80" s="328"/>
      <c r="L80" s="118" t="b">
        <f t="shared" ca="1" si="10"/>
        <v>0</v>
      </c>
      <c r="M80"/>
      <c r="N80" s="26"/>
      <c r="T80" s="334"/>
    </row>
    <row r="81" spans="1:21" x14ac:dyDescent="0.3">
      <c r="A81" s="83"/>
      <c r="B81" s="34"/>
      <c r="C81" s="34"/>
      <c r="D81" s="60"/>
      <c r="E81" s="98"/>
      <c r="F81"/>
      <c r="G81" s="416" t="str">
        <f t="shared" ca="1" si="6"/>
        <v/>
      </c>
      <c r="H81" s="419" t="str">
        <f t="shared" ca="1" si="9"/>
        <v>pois 2017</v>
      </c>
      <c r="I81" s="421" t="s">
        <v>677</v>
      </c>
      <c r="J81" s="265"/>
      <c r="K81" s="328"/>
      <c r="L81" s="118" t="b">
        <f t="shared" ca="1" si="10"/>
        <v>0</v>
      </c>
      <c r="M81"/>
      <c r="N81" s="26"/>
      <c r="T81" s="334"/>
    </row>
    <row r="82" spans="1:21" x14ac:dyDescent="0.3">
      <c r="A82" s="100" t="s">
        <v>751</v>
      </c>
      <c r="B82" s="57"/>
      <c r="C82" s="57"/>
      <c r="D82" s="101"/>
      <c r="E82" s="98"/>
      <c r="F82"/>
      <c r="G82" s="463" t="s">
        <v>1613</v>
      </c>
      <c r="H82" s="419" t="str">
        <f t="shared" ca="1" si="9"/>
        <v>pois 2016</v>
      </c>
      <c r="I82" s="421" t="s">
        <v>679</v>
      </c>
      <c r="J82" s="265"/>
      <c r="K82" s="328"/>
      <c r="L82" s="118" t="b">
        <f t="shared" ca="1" si="10"/>
        <v>0</v>
      </c>
      <c r="M82"/>
      <c r="N82" s="26"/>
      <c r="T82" s="334"/>
    </row>
    <row r="83" spans="1:21" x14ac:dyDescent="0.3">
      <c r="A83" s="378" t="s">
        <v>741</v>
      </c>
      <c r="B83" s="379"/>
      <c r="C83" s="379"/>
      <c r="D83" s="380"/>
      <c r="E83" s="98"/>
      <c r="F83"/>
      <c r="G83" s="335">
        <f t="shared" ca="1" si="6"/>
        <v>1</v>
      </c>
      <c r="H83" s="175">
        <f t="shared" ca="1" si="9"/>
        <v>0</v>
      </c>
      <c r="I83" s="336" t="s">
        <v>528</v>
      </c>
      <c r="J83" s="337"/>
      <c r="K83" s="338"/>
      <c r="L83" s="339" t="b">
        <f t="shared" ca="1" si="10"/>
        <v>1</v>
      </c>
      <c r="M83" s="357"/>
      <c r="N83" s="340"/>
      <c r="O83" s="334"/>
      <c r="P83" s="334"/>
      <c r="Q83" s="334"/>
      <c r="R83" s="334"/>
      <c r="S83" s="334"/>
      <c r="T83" s="334"/>
      <c r="U83" s="343"/>
    </row>
    <row r="84" spans="1:21" x14ac:dyDescent="0.3">
      <c r="A84" s="83" t="s">
        <v>966</v>
      </c>
      <c r="B84" s="34"/>
      <c r="C84" s="34"/>
      <c r="D84" s="522"/>
      <c r="E84" s="123" t="str">
        <f ca="1">IF(G6&lt;27, IF(G71=1, "Tietoja puuttuu", ""), "")</f>
        <v/>
      </c>
      <c r="F84"/>
      <c r="G84" s="335">
        <f ca="1">IF(L84=TRUE,1,"")</f>
        <v>1</v>
      </c>
      <c r="H84" s="175">
        <f t="shared" ref="H84:H89" ca="1" si="11">INDIRECT(I84)</f>
        <v>0</v>
      </c>
      <c r="I84" s="336" t="s">
        <v>2305</v>
      </c>
      <c r="J84" s="337"/>
      <c r="K84" s="338"/>
      <c r="L84" s="339" t="b">
        <f ca="1">ISBLANK(INDIRECT(I84))</f>
        <v>1</v>
      </c>
      <c r="M84" s="357"/>
      <c r="N84" s="340"/>
      <c r="O84" s="334"/>
      <c r="P84" s="334"/>
      <c r="Q84" s="334"/>
      <c r="R84" s="334"/>
      <c r="S84" s="334"/>
      <c r="T84" s="334"/>
      <c r="U84" s="343"/>
    </row>
    <row r="85" spans="1:21" x14ac:dyDescent="0.3">
      <c r="A85" s="83" t="s">
        <v>967</v>
      </c>
      <c r="B85" s="34"/>
      <c r="C85" s="34"/>
      <c r="D85" s="522"/>
      <c r="E85" s="123" t="str">
        <f ca="1">IF($G$6&lt;27, IF(G72=1, "Tietoja puuttuu", ""), "")</f>
        <v/>
      </c>
      <c r="F85"/>
      <c r="G85" s="464" t="s">
        <v>1614</v>
      </c>
      <c r="H85" s="417" t="str">
        <f t="shared" ca="1" si="11"/>
        <v>pois 2016</v>
      </c>
      <c r="I85" s="418" t="s">
        <v>2306</v>
      </c>
      <c r="J85" s="337"/>
      <c r="K85" s="338"/>
      <c r="L85" s="339" t="b">
        <f ca="1">ISBLANK(INDIRECT(I85))</f>
        <v>0</v>
      </c>
      <c r="M85" s="357"/>
      <c r="N85" s="340"/>
      <c r="O85" s="334"/>
      <c r="P85" s="334"/>
      <c r="Q85" s="334"/>
      <c r="R85" s="334"/>
      <c r="S85" s="334"/>
      <c r="T85" s="334"/>
      <c r="U85" s="343"/>
    </row>
    <row r="86" spans="1:21" ht="36" customHeight="1" x14ac:dyDescent="0.3">
      <c r="A86" s="492" t="s">
        <v>2295</v>
      </c>
      <c r="B86" s="102" t="s">
        <v>2296</v>
      </c>
      <c r="C86" s="102" t="s">
        <v>2297</v>
      </c>
      <c r="D86" s="102" t="s">
        <v>2298</v>
      </c>
      <c r="E86" s="123" t="str">
        <f ca="1">IF($G$6&lt;27, IF(G73=1, "Tietoja puuttuu", ""), "")</f>
        <v/>
      </c>
      <c r="F86" s="475"/>
      <c r="G86" s="464" t="s">
        <v>1615</v>
      </c>
      <c r="H86" s="417" t="str">
        <f t="shared" ca="1" si="11"/>
        <v>pois 2016</v>
      </c>
      <c r="I86" s="418" t="s">
        <v>2307</v>
      </c>
      <c r="J86" s="337"/>
      <c r="K86" s="338"/>
      <c r="L86" s="339" t="b">
        <f ca="1">ISBLANK(INDIRECT(I86))</f>
        <v>0</v>
      </c>
      <c r="M86" s="357"/>
      <c r="N86" s="340"/>
      <c r="O86" s="334"/>
      <c r="P86" s="334"/>
      <c r="Q86" s="334"/>
      <c r="R86" s="334"/>
      <c r="S86" s="334"/>
      <c r="U86" s="343"/>
    </row>
    <row r="87" spans="1:21" x14ac:dyDescent="0.3">
      <c r="A87" s="514"/>
      <c r="B87" s="522"/>
      <c r="C87" s="522"/>
      <c r="D87" s="522"/>
      <c r="E87" s="123"/>
      <c r="F87" s="475"/>
      <c r="G87" s="335" t="str">
        <f ca="1">IF(L87=TRUE,1,"")</f>
        <v/>
      </c>
      <c r="H87" s="175" t="str">
        <f t="shared" ca="1" si="11"/>
        <v>pois 2017</v>
      </c>
      <c r="I87" s="336" t="s">
        <v>1496</v>
      </c>
      <c r="J87" s="337"/>
      <c r="K87" s="338"/>
      <c r="L87" s="339" t="b">
        <f ca="1">ISBLANK(INDIRECT(I87))</f>
        <v>0</v>
      </c>
      <c r="M87" s="357"/>
      <c r="N87" s="340"/>
      <c r="O87" s="334"/>
      <c r="P87" s="334"/>
      <c r="Q87" s="334"/>
      <c r="R87" s="334"/>
      <c r="S87" s="334"/>
      <c r="U87" s="343"/>
    </row>
    <row r="88" spans="1:21" x14ac:dyDescent="0.3">
      <c r="A88" s="83" t="s">
        <v>968</v>
      </c>
      <c r="B88" s="34"/>
      <c r="C88" s="34"/>
      <c r="D88" s="522"/>
      <c r="E88" s="123" t="str">
        <f ca="1">IF(G6&lt;27, IF(G73=1, "Tietoja puuttuu", ""), "")</f>
        <v/>
      </c>
      <c r="F88"/>
      <c r="G88" s="335" t="str">
        <f ca="1">IF(L88=TRUE,1,"")</f>
        <v/>
      </c>
      <c r="H88" s="175" t="str">
        <f t="shared" ca="1" si="11"/>
        <v>pois 2017</v>
      </c>
      <c r="I88" s="336" t="s">
        <v>2308</v>
      </c>
      <c r="J88" s="337"/>
      <c r="K88" s="338"/>
      <c r="L88" s="339" t="b">
        <f ca="1">ISBLANK(INDIRECT(I88))</f>
        <v>0</v>
      </c>
      <c r="M88" s="357"/>
      <c r="N88" s="340"/>
      <c r="O88" s="334"/>
      <c r="P88" s="334"/>
      <c r="Q88" s="334"/>
      <c r="R88" s="334"/>
      <c r="S88" s="334"/>
      <c r="U88" s="343"/>
    </row>
    <row r="89" spans="1:21" x14ac:dyDescent="0.3">
      <c r="A89" s="83" t="s">
        <v>969</v>
      </c>
      <c r="B89" s="34"/>
      <c r="C89" s="494"/>
      <c r="D89" s="522"/>
      <c r="E89" s="123" t="str">
        <f ca="1">IF(G6&lt;27, IF(G74=1, "Tietoja puuttuu", ""), "")</f>
        <v/>
      </c>
      <c r="F89"/>
      <c r="G89" s="463" t="s">
        <v>1616</v>
      </c>
      <c r="H89" s="419" t="str">
        <f t="shared" ca="1" si="11"/>
        <v>pois 2016</v>
      </c>
      <c r="I89" s="421" t="s">
        <v>2309</v>
      </c>
      <c r="J89" s="265"/>
      <c r="K89" s="328"/>
      <c r="L89" s="118" t="b">
        <f t="shared" ca="1" si="10"/>
        <v>0</v>
      </c>
      <c r="M89"/>
      <c r="N89" s="26"/>
      <c r="U89" s="343"/>
    </row>
    <row r="90" spans="1:21" x14ac:dyDescent="0.3">
      <c r="A90" s="83" t="s">
        <v>970</v>
      </c>
      <c r="B90" s="34"/>
      <c r="C90" s="494"/>
      <c r="D90" s="522"/>
      <c r="E90" s="123" t="str">
        <f ca="1">IF(G6&lt;27, IF(G75=1, "Tietoja puuttuu", ""), "")</f>
        <v/>
      </c>
      <c r="F90"/>
      <c r="G90" s="266"/>
      <c r="H90" s="13">
        <f t="shared" ref="H90:H158" ca="1" si="12">INDIRECT(I90)</f>
        <v>0</v>
      </c>
      <c r="I90" s="319" t="s">
        <v>1358</v>
      </c>
      <c r="J90" s="326" t="s">
        <v>319</v>
      </c>
      <c r="K90"/>
      <c r="L90" s="118"/>
      <c r="M90"/>
      <c r="N90" s="26"/>
      <c r="U90" s="343"/>
    </row>
    <row r="91" spans="1:21" ht="28.8" x14ac:dyDescent="0.3">
      <c r="A91" s="390" t="s">
        <v>500</v>
      </c>
      <c r="B91" s="379" t="s">
        <v>434</v>
      </c>
      <c r="C91" s="391" t="s">
        <v>433</v>
      </c>
      <c r="D91" s="392" t="s">
        <v>442</v>
      </c>
      <c r="E91" s="98"/>
      <c r="F91" s="229"/>
      <c r="G91" s="266"/>
      <c r="H91" s="13">
        <f t="shared" ca="1" si="12"/>
        <v>0</v>
      </c>
      <c r="I91" s="319" t="s">
        <v>1359</v>
      </c>
      <c r="J91" s="326" t="s">
        <v>319</v>
      </c>
      <c r="K91"/>
      <c r="L91" s="118"/>
      <c r="M91"/>
      <c r="N91" s="26"/>
      <c r="U91" s="343"/>
    </row>
    <row r="92" spans="1:21" x14ac:dyDescent="0.3">
      <c r="A92" s="492" t="s">
        <v>2283</v>
      </c>
      <c r="B92" s="522"/>
      <c r="C92" s="522"/>
      <c r="D92" s="239">
        <f>B92+C92</f>
        <v>0</v>
      </c>
      <c r="E92" s="123" t="str">
        <f ca="1">IF(G6&lt;27, IF(G76=1,"Tietoja puuttuu",IF(G83=1,"Tietoja puuttuu","")), "")</f>
        <v/>
      </c>
      <c r="F92" s="175"/>
      <c r="G92" s="463" t="s">
        <v>760</v>
      </c>
      <c r="H92" s="419" t="str">
        <f t="shared" ca="1" si="12"/>
        <v>pois 2016</v>
      </c>
      <c r="I92" s="420" t="s">
        <v>1386</v>
      </c>
      <c r="J92" s="326" t="s">
        <v>319</v>
      </c>
      <c r="K92"/>
      <c r="L92" s="118"/>
      <c r="M92"/>
      <c r="N92" s="26"/>
      <c r="U92" s="343"/>
    </row>
    <row r="93" spans="1:21" x14ac:dyDescent="0.3">
      <c r="A93" s="663" t="s">
        <v>2284</v>
      </c>
      <c r="B93" s="522"/>
      <c r="C93" s="522"/>
      <c r="D93" s="239">
        <f>B93+C93</f>
        <v>0</v>
      </c>
      <c r="E93" s="123" t="str">
        <f ca="1">IF($G$6&lt;27, IF(G77=1,"Tietoja puuttuu",IF(G84=1,"Tietoja puuttuu","")), "")</f>
        <v/>
      </c>
      <c r="F93" s="175"/>
      <c r="G93" s="463" t="s">
        <v>760</v>
      </c>
      <c r="H93" s="419" t="str">
        <f t="shared" ca="1" si="12"/>
        <v>pois 2016</v>
      </c>
      <c r="I93" s="420" t="s">
        <v>1360</v>
      </c>
      <c r="J93" s="326" t="s">
        <v>319</v>
      </c>
      <c r="K93"/>
      <c r="L93" s="118"/>
      <c r="M93"/>
      <c r="N93" s="26" t="s">
        <v>1003</v>
      </c>
      <c r="O93" s="1" t="s">
        <v>1050</v>
      </c>
      <c r="U93" s="2"/>
    </row>
    <row r="94" spans="1:21" x14ac:dyDescent="0.3">
      <c r="A94" s="492" t="s">
        <v>2286</v>
      </c>
      <c r="B94" s="522"/>
      <c r="C94" s="522"/>
      <c r="D94" s="239">
        <f>B94+C94</f>
        <v>0</v>
      </c>
      <c r="E94" s="123" t="str">
        <f ca="1">IF($G$6&lt;27, IF(G78=1,"Tietoja puuttuu",IF(G85=1,"Tietoja puuttuu","")), "")</f>
        <v/>
      </c>
      <c r="F94" s="175"/>
      <c r="G94" s="266"/>
      <c r="H94" s="13" t="str">
        <f t="shared" ca="1" si="12"/>
        <v xml:space="preserve">pois 2017 </v>
      </c>
      <c r="I94" s="319" t="s">
        <v>1361</v>
      </c>
      <c r="J94" s="326" t="s">
        <v>319</v>
      </c>
      <c r="K94"/>
      <c r="L94" s="118"/>
      <c r="M94"/>
      <c r="N94" s="26" t="s">
        <v>1003</v>
      </c>
    </row>
    <row r="95" spans="1:21" ht="28.8" hidden="1" x14ac:dyDescent="0.3">
      <c r="A95" s="656" t="s">
        <v>909</v>
      </c>
      <c r="B95" s="528" t="s">
        <v>1622</v>
      </c>
      <c r="C95" s="528" t="s">
        <v>1622</v>
      </c>
      <c r="D95" s="422" t="s">
        <v>1622</v>
      </c>
      <c r="E95" s="123"/>
      <c r="F95" s="175"/>
      <c r="G95" s="266"/>
      <c r="H95" s="13" t="str">
        <f t="shared" ca="1" si="12"/>
        <v xml:space="preserve">pois 2017 </v>
      </c>
      <c r="I95" s="319" t="s">
        <v>1362</v>
      </c>
      <c r="J95" s="326" t="s">
        <v>319</v>
      </c>
      <c r="K95"/>
      <c r="L95" s="118"/>
      <c r="M95"/>
      <c r="N95" s="26" t="s">
        <v>1003</v>
      </c>
      <c r="U95" s="2"/>
    </row>
    <row r="96" spans="1:21" ht="28.8" hidden="1" x14ac:dyDescent="0.3">
      <c r="A96" s="656" t="s">
        <v>764</v>
      </c>
      <c r="B96" s="528" t="s">
        <v>1622</v>
      </c>
      <c r="C96" s="528" t="s">
        <v>1622</v>
      </c>
      <c r="D96" s="422" t="s">
        <v>1622</v>
      </c>
      <c r="E96" s="123"/>
      <c r="F96" s="175"/>
      <c r="G96" s="463" t="s">
        <v>760</v>
      </c>
      <c r="H96" s="419" t="str">
        <f t="shared" ca="1" si="12"/>
        <v>pois 2016</v>
      </c>
      <c r="I96" s="420" t="s">
        <v>531</v>
      </c>
      <c r="J96" s="326" t="s">
        <v>319</v>
      </c>
      <c r="K96"/>
      <c r="L96" s="118"/>
      <c r="M96"/>
      <c r="N96" s="26" t="s">
        <v>1003</v>
      </c>
      <c r="U96" s="2"/>
    </row>
    <row r="97" spans="1:21" hidden="1" x14ac:dyDescent="0.3">
      <c r="A97" s="656" t="s">
        <v>971</v>
      </c>
      <c r="B97" s="522" t="s">
        <v>2238</v>
      </c>
      <c r="C97" s="522" t="s">
        <v>2238</v>
      </c>
      <c r="D97" s="422" t="s">
        <v>2240</v>
      </c>
      <c r="E97" s="123"/>
      <c r="F97" s="175"/>
      <c r="G97" s="266">
        <f ca="1">IF(H97=0, 1, "")</f>
        <v>1</v>
      </c>
      <c r="H97" s="13">
        <f ca="1">INDIRECT(I97)</f>
        <v>0</v>
      </c>
      <c r="I97" s="254" t="s">
        <v>2310</v>
      </c>
      <c r="J97" s="327">
        <v>500</v>
      </c>
      <c r="K97"/>
      <c r="L97" s="118"/>
      <c r="M97"/>
      <c r="N97" s="26"/>
    </row>
    <row r="98" spans="1:21" hidden="1" x14ac:dyDescent="0.3">
      <c r="A98" s="656" t="s">
        <v>765</v>
      </c>
      <c r="B98" s="522" t="s">
        <v>2238</v>
      </c>
      <c r="C98" s="522" t="s">
        <v>2238</v>
      </c>
      <c r="D98" s="422" t="s">
        <v>2240</v>
      </c>
      <c r="E98" s="123"/>
      <c r="F98" s="175"/>
      <c r="G98" s="266">
        <f ca="1">IF(H98=0, 1, "")</f>
        <v>1</v>
      </c>
      <c r="H98" s="13">
        <f t="shared" ca="1" si="12"/>
        <v>0</v>
      </c>
      <c r="I98" s="254" t="s">
        <v>1363</v>
      </c>
      <c r="J98" s="13">
        <v>250</v>
      </c>
      <c r="K98"/>
      <c r="L98" s="269"/>
      <c r="M98"/>
      <c r="N98" s="26" t="s">
        <v>1003</v>
      </c>
    </row>
    <row r="99" spans="1:21" x14ac:dyDescent="0.3">
      <c r="A99" s="85" t="s">
        <v>435</v>
      </c>
      <c r="B99" s="329"/>
      <c r="C99" s="330"/>
      <c r="D99" s="529"/>
      <c r="E99" s="67" t="str">
        <f ca="1">IF(G6&lt;27, IF(G97=1, "Tietoja puuttuu", ""), "")</f>
        <v/>
      </c>
      <c r="F99" s="43" t="str">
        <f>IF(LEN(D99)&gt;1, (LEN(D99)) &amp; "/500 merkkiä", "Max. 500 merkkiä")</f>
        <v>Max. 500 merkkiä</v>
      </c>
      <c r="G99" s="463" t="s">
        <v>1617</v>
      </c>
      <c r="H99" s="419" t="str">
        <f ca="1">INDIRECT(I99)</f>
        <v>pois 2016</v>
      </c>
      <c r="I99" s="421" t="s">
        <v>686</v>
      </c>
      <c r="J99" s="265"/>
      <c r="K99" s="328"/>
      <c r="L99" s="118" t="b">
        <f ca="1">ISBLANK(INDIRECT(I99))</f>
        <v>0</v>
      </c>
      <c r="M99"/>
      <c r="N99" s="26"/>
    </row>
    <row r="100" spans="1:21" hidden="1" x14ac:dyDescent="0.3">
      <c r="A100" s="426" t="s">
        <v>766</v>
      </c>
      <c r="B100" s="528" t="s">
        <v>1622</v>
      </c>
      <c r="C100" s="528" t="s">
        <v>1622</v>
      </c>
      <c r="D100" s="422" t="s">
        <v>1622</v>
      </c>
      <c r="E100" s="123"/>
      <c r="F100" s="175"/>
      <c r="G100" s="463" t="s">
        <v>1618</v>
      </c>
      <c r="H100" s="419" t="str">
        <f ca="1">INDIRECT(I100)</f>
        <v>pois 2016</v>
      </c>
      <c r="I100" s="421" t="s">
        <v>2382</v>
      </c>
      <c r="J100" s="265"/>
      <c r="K100" s="328"/>
      <c r="L100" s="118" t="b">
        <f ca="1">ISBLANK(INDIRECT(I100))</f>
        <v>0</v>
      </c>
      <c r="M100"/>
      <c r="N100" s="26"/>
    </row>
    <row r="101" spans="1:21" ht="28.8" x14ac:dyDescent="0.3">
      <c r="A101" s="492" t="s">
        <v>2300</v>
      </c>
      <c r="B101" s="102" t="s">
        <v>2296</v>
      </c>
      <c r="C101" s="102" t="s">
        <v>2297</v>
      </c>
      <c r="D101" s="102" t="s">
        <v>2298</v>
      </c>
      <c r="E101" s="123" t="str">
        <f ca="1">IF($G$6&lt;27, IF(G87=1, "Tietoja puuttuu", ""), "")</f>
        <v/>
      </c>
      <c r="F101" s="475"/>
      <c r="G101" s="463" t="s">
        <v>760</v>
      </c>
      <c r="H101" s="419" t="str">
        <f ca="1">INDIRECT(I101)</f>
        <v>pois 2016</v>
      </c>
      <c r="I101" s="420" t="s">
        <v>2383</v>
      </c>
      <c r="J101" s="326" t="s">
        <v>319</v>
      </c>
      <c r="K101"/>
      <c r="L101" s="118"/>
      <c r="M101"/>
      <c r="N101" s="26"/>
    </row>
    <row r="102" spans="1:21" x14ac:dyDescent="0.3">
      <c r="A102" s="514"/>
      <c r="B102" s="522"/>
      <c r="C102" s="522"/>
      <c r="D102" s="522"/>
      <c r="E102" s="123"/>
      <c r="F102" s="475"/>
      <c r="G102" s="352">
        <f t="shared" ref="G102:G107" ca="1" si="13">IF(H102=0, 1, "")</f>
        <v>1</v>
      </c>
      <c r="H102" s="13">
        <f ca="1">INDIRECT(I102)</f>
        <v>0</v>
      </c>
      <c r="I102" s="254" t="s">
        <v>1387</v>
      </c>
      <c r="J102" s="13">
        <v>250</v>
      </c>
      <c r="K102"/>
      <c r="L102" s="269"/>
      <c r="M102"/>
      <c r="N102" s="26"/>
      <c r="U102" s="1" t="s">
        <v>919</v>
      </c>
    </row>
    <row r="103" spans="1:21" ht="57.6" x14ac:dyDescent="0.3">
      <c r="A103" s="492" t="s">
        <v>2380</v>
      </c>
      <c r="B103" s="510"/>
      <c r="C103" s="330"/>
      <c r="D103" s="513"/>
      <c r="E103" s="67" t="str">
        <f ca="1">IF($G$6&lt;27, IF(G98=1, "Tietoja puuttuu", ""), "")</f>
        <v/>
      </c>
      <c r="F103" s="495" t="str">
        <f>IF(LEN(D103)&gt;1, (LEN(D103)) &amp; "/1000 merkkiä", "Max. 1000 merkkiä")</f>
        <v>Max. 1000 merkkiä</v>
      </c>
      <c r="G103" s="266">
        <f t="shared" ca="1" si="13"/>
        <v>1</v>
      </c>
      <c r="H103" s="13">
        <f t="shared" ca="1" si="12"/>
        <v>0</v>
      </c>
      <c r="I103" s="254" t="s">
        <v>2311</v>
      </c>
      <c r="J103" s="26">
        <v>1000</v>
      </c>
      <c r="K103"/>
      <c r="L103" s="49"/>
      <c r="M103"/>
      <c r="N103" s="26"/>
    </row>
    <row r="104" spans="1:21" ht="43.2" x14ac:dyDescent="0.3">
      <c r="A104" s="492" t="s">
        <v>2381</v>
      </c>
      <c r="B104" s="510"/>
      <c r="C104" s="330"/>
      <c r="D104" s="513"/>
      <c r="E104" s="67" t="str">
        <f ca="1">IF($G$6&lt;27, IF(G99=1, "Tietoja puuttuu", ""), "")</f>
        <v/>
      </c>
      <c r="F104" s="495" t="str">
        <f>IF(LEN(D104)&gt;1, (LEN(D104)) &amp; "/1000 merkkiä", "Max. 1000 merkkiä")</f>
        <v>Max. 1000 merkkiä</v>
      </c>
      <c r="G104" s="266">
        <f t="shared" ca="1" si="13"/>
        <v>1</v>
      </c>
      <c r="H104" s="13">
        <f t="shared" ca="1" si="12"/>
        <v>0</v>
      </c>
      <c r="I104" s="254" t="s">
        <v>2312</v>
      </c>
      <c r="J104" s="23">
        <v>1000</v>
      </c>
      <c r="K104"/>
      <c r="L104" s="49"/>
      <c r="M104"/>
      <c r="N104" s="26" t="s">
        <v>1003</v>
      </c>
      <c r="O104" s="1" t="s">
        <v>1001</v>
      </c>
    </row>
    <row r="105" spans="1:21" ht="28.8" x14ac:dyDescent="0.3">
      <c r="A105" s="44" t="s">
        <v>2241</v>
      </c>
      <c r="B105" s="494"/>
      <c r="C105" s="494"/>
      <c r="D105" s="513"/>
      <c r="E105" s="67" t="str">
        <f ca="1">IF($G$6&lt;27, IF(G168=1, "Tietoja puuttuu", ""), "")</f>
        <v/>
      </c>
      <c r="F105" s="495" t="str">
        <f>IF(LEN(D105)&gt;1, (LEN(D105)) &amp; "/1000 merkkiä", "Max. 1000 merkkiä")</f>
        <v>Max. 1000 merkkiä</v>
      </c>
      <c r="G105" s="266" t="str">
        <f t="shared" ca="1" si="13"/>
        <v/>
      </c>
      <c r="H105" s="13" t="str">
        <f t="shared" ca="1" si="12"/>
        <v>pois 2017</v>
      </c>
      <c r="I105" s="254" t="s">
        <v>2384</v>
      </c>
      <c r="J105" s="23">
        <v>1000</v>
      </c>
      <c r="K105"/>
      <c r="L105" s="49"/>
      <c r="M105"/>
      <c r="N105" s="23" t="s">
        <v>1003</v>
      </c>
      <c r="O105" s="13" t="s">
        <v>940</v>
      </c>
    </row>
    <row r="106" spans="1:21" ht="43.2" x14ac:dyDescent="0.3">
      <c r="A106" s="492" t="s">
        <v>2288</v>
      </c>
      <c r="B106" s="34"/>
      <c r="C106" s="34"/>
      <c r="D106" s="513"/>
      <c r="E106" s="67" t="str">
        <f ca="1">IF(G6&lt;27, IF(G98=1, "Tietoja puuttuu", ""), "")</f>
        <v/>
      </c>
      <c r="F106" s="495" t="str">
        <f>IF(LEN(D106)&gt;1, (LEN(D106)) &amp; "/1000 merkkiä", "Max. 1000 merkkiä")</f>
        <v>Max. 1000 merkkiä</v>
      </c>
      <c r="G106" s="266" t="str">
        <f t="shared" ca="1" si="13"/>
        <v/>
      </c>
      <c r="H106" s="13" t="str">
        <f t="shared" ca="1" si="12"/>
        <v>pois 2017</v>
      </c>
      <c r="I106" s="254" t="s">
        <v>1364</v>
      </c>
      <c r="J106" s="23">
        <v>1000</v>
      </c>
      <c r="K106"/>
      <c r="L106" s="49"/>
      <c r="M106"/>
      <c r="N106" s="23" t="s">
        <v>1003</v>
      </c>
      <c r="O106" s="13" t="s">
        <v>936</v>
      </c>
    </row>
    <row r="107" spans="1:21" hidden="1" x14ac:dyDescent="0.3">
      <c r="A107" s="656" t="s">
        <v>507</v>
      </c>
      <c r="B107" s="528" t="s">
        <v>1622</v>
      </c>
      <c r="C107" s="528" t="s">
        <v>1622</v>
      </c>
      <c r="D107" s="422" t="s">
        <v>1622</v>
      </c>
      <c r="E107" s="123"/>
      <c r="F107" s="500"/>
      <c r="G107" s="266">
        <f t="shared" ca="1" si="13"/>
        <v>1</v>
      </c>
      <c r="H107" s="13">
        <f t="shared" ca="1" si="12"/>
        <v>0</v>
      </c>
      <c r="I107" s="257" t="s">
        <v>1499</v>
      </c>
      <c r="J107" s="23">
        <v>1000</v>
      </c>
      <c r="K107"/>
      <c r="L107" s="49"/>
      <c r="M107"/>
      <c r="N107" s="23" t="s">
        <v>1003</v>
      </c>
      <c r="O107" s="13" t="s">
        <v>937</v>
      </c>
    </row>
    <row r="108" spans="1:21" ht="43.2" x14ac:dyDescent="0.3">
      <c r="A108" s="492" t="s">
        <v>1635</v>
      </c>
      <c r="B108" s="329"/>
      <c r="C108" s="330"/>
      <c r="D108" s="513"/>
      <c r="E108" s="67" t="str">
        <f ca="1">IF($G$6&lt;27, IF(G102=1, "Tietoja puuttuu", ""), "")</f>
        <v/>
      </c>
      <c r="F108" s="495" t="str">
        <f>IF(LEN(D108)&gt;1, (LEN(D108)) &amp; "/1000 merkkiä", "Max. 1000 merkkiä")</f>
        <v>Max. 1000 merkkiä</v>
      </c>
      <c r="G108" s="463" t="s">
        <v>1619</v>
      </c>
      <c r="H108" s="419" t="str">
        <f t="shared" ca="1" si="12"/>
        <v>pois 2016</v>
      </c>
      <c r="I108" s="428" t="s">
        <v>1388</v>
      </c>
      <c r="J108" s="23">
        <v>1000</v>
      </c>
      <c r="K108"/>
      <c r="L108" s="49"/>
      <c r="M108"/>
      <c r="N108" s="23" t="s">
        <v>1003</v>
      </c>
      <c r="O108" s="13" t="s">
        <v>936</v>
      </c>
    </row>
    <row r="109" spans="1:21" x14ac:dyDescent="0.3">
      <c r="A109" s="378" t="s">
        <v>742</v>
      </c>
      <c r="B109" s="379"/>
      <c r="C109" s="379"/>
      <c r="D109" s="393"/>
      <c r="E109" s="98"/>
      <c r="F109"/>
      <c r="G109" s="266">
        <f ca="1">IF(L109=TRUE,1,"")</f>
        <v>1</v>
      </c>
      <c r="H109" s="13">
        <f t="shared" ca="1" si="12"/>
        <v>0</v>
      </c>
      <c r="I109" s="257" t="s">
        <v>2313</v>
      </c>
      <c r="J109" s="251"/>
      <c r="K109"/>
      <c r="L109" s="118" t="b">
        <f ca="1">ISBLANK(INDIRECT(I109))</f>
        <v>1</v>
      </c>
      <c r="M109"/>
      <c r="N109" s="23" t="s">
        <v>1003</v>
      </c>
      <c r="O109" s="13" t="s">
        <v>910</v>
      </c>
    </row>
    <row r="110" spans="1:21" ht="43.2" x14ac:dyDescent="0.3">
      <c r="A110" s="492" t="s">
        <v>2242</v>
      </c>
      <c r="B110" s="34"/>
      <c r="C110" s="34"/>
      <c r="D110" s="513"/>
      <c r="E110" s="67" t="str">
        <f ca="1">IF(G6&lt;27, IF(G103=1, "Tietoja puuttuu", ""), "")</f>
        <v/>
      </c>
      <c r="F110" s="43" t="str">
        <f>IF(LEN(D110)&gt;1, (LEN(D110)) &amp; "/1000 merkkiä", "Max. 1000 merkkiä")</f>
        <v>Max. 1000 merkkiä</v>
      </c>
      <c r="G110" s="266">
        <f ca="1">IF(H110=0, 1, "")</f>
        <v>1</v>
      </c>
      <c r="H110" s="13">
        <f t="shared" ca="1" si="12"/>
        <v>0</v>
      </c>
      <c r="I110" s="257" t="s">
        <v>2385</v>
      </c>
      <c r="J110" s="23" t="s">
        <v>320</v>
      </c>
      <c r="K110"/>
      <c r="L110" s="270"/>
      <c r="M110"/>
      <c r="N110" s="23" t="s">
        <v>1003</v>
      </c>
      <c r="O110" s="13" t="s">
        <v>936</v>
      </c>
      <c r="U110" s="52"/>
    </row>
    <row r="111" spans="1:21" x14ac:dyDescent="0.3">
      <c r="A111" s="83" t="s">
        <v>916</v>
      </c>
      <c r="B111" s="34"/>
      <c r="C111" s="34"/>
      <c r="D111" s="513"/>
      <c r="E111" s="67" t="str">
        <f ca="1">IF(G6&lt;27, IF(G104=1, "Tietoja puuttuu", ""), "")</f>
        <v/>
      </c>
      <c r="F111" s="43" t="str">
        <f>IF(LEN(D111)&gt;1, (LEN(D111)) &amp; "/1000 merkkiä", "Max. 1000 merkkiä")</f>
        <v>Max. 1000 merkkiä</v>
      </c>
      <c r="G111" s="266">
        <f ca="1">IF(H111=0, 1, "")</f>
        <v>1</v>
      </c>
      <c r="H111" s="13">
        <f t="shared" ca="1" si="12"/>
        <v>0</v>
      </c>
      <c r="I111" s="257" t="s">
        <v>2386</v>
      </c>
      <c r="J111" s="13">
        <v>1000</v>
      </c>
      <c r="K111" s="98"/>
      <c r="L111" s="269"/>
      <c r="M111"/>
      <c r="N111" s="26" t="s">
        <v>1040</v>
      </c>
      <c r="O111" s="13" t="s">
        <v>1004</v>
      </c>
      <c r="U111" s="52"/>
    </row>
    <row r="112" spans="1:21" ht="28.8" hidden="1" x14ac:dyDescent="0.3">
      <c r="A112" s="656" t="s">
        <v>917</v>
      </c>
      <c r="B112" s="427"/>
      <c r="C112" s="427"/>
      <c r="D112" s="650" t="s">
        <v>2238</v>
      </c>
      <c r="E112" s="67"/>
      <c r="F112" s="43"/>
      <c r="G112" s="266">
        <f ca="1">IF(L112=TRUE,1,"")</f>
        <v>1</v>
      </c>
      <c r="H112" s="13">
        <f t="shared" ca="1" si="12"/>
        <v>0</v>
      </c>
      <c r="I112" s="321" t="s">
        <v>532</v>
      </c>
      <c r="J112" s="265"/>
      <c r="K112"/>
      <c r="L112" s="118" t="b">
        <f ca="1">ISBLANK(INDIRECT(I112))</f>
        <v>1</v>
      </c>
      <c r="M112"/>
      <c r="N112" s="23"/>
      <c r="U112" s="52"/>
    </row>
    <row r="113" spans="1:21" hidden="1" x14ac:dyDescent="0.3">
      <c r="A113" s="426" t="s">
        <v>918</v>
      </c>
      <c r="B113" s="427"/>
      <c r="C113" s="427"/>
      <c r="D113" s="650" t="s">
        <v>2238</v>
      </c>
      <c r="E113" s="67"/>
      <c r="F113" s="43"/>
      <c r="G113" s="266">
        <f ca="1">IF(L113=TRUE,1,"")</f>
        <v>1</v>
      </c>
      <c r="H113" s="13">
        <f t="shared" ca="1" si="12"/>
        <v>0</v>
      </c>
      <c r="I113" s="321" t="s">
        <v>1500</v>
      </c>
      <c r="J113" s="265"/>
      <c r="K113" s="98"/>
      <c r="L113" s="118" t="b">
        <f ca="1">ISBLANK(INDIRECT(I113))</f>
        <v>1</v>
      </c>
      <c r="M113"/>
      <c r="N113" s="23" t="s">
        <v>1041</v>
      </c>
      <c r="U113" s="52"/>
    </row>
    <row r="114" spans="1:21" x14ac:dyDescent="0.3">
      <c r="A114" s="378" t="s">
        <v>743</v>
      </c>
      <c r="B114" s="379"/>
      <c r="C114" s="379"/>
      <c r="D114" s="380"/>
      <c r="E114" s="98"/>
      <c r="F114"/>
      <c r="G114" s="266">
        <f ca="1">IF(L114=TRUE,1,"")</f>
        <v>1</v>
      </c>
      <c r="H114" s="13">
        <f t="shared" ca="1" si="12"/>
        <v>0</v>
      </c>
      <c r="I114" s="321" t="s">
        <v>2243</v>
      </c>
      <c r="J114" s="265"/>
      <c r="K114" s="98"/>
      <c r="L114" s="118" t="b">
        <f ca="1">ISBLANK(INDIRECT(I114))</f>
        <v>1</v>
      </c>
      <c r="M114"/>
      <c r="N114" s="23" t="s">
        <v>1041</v>
      </c>
      <c r="U114"/>
    </row>
    <row r="115" spans="1:21" ht="43.2" x14ac:dyDescent="0.3">
      <c r="A115" s="492" t="s">
        <v>2290</v>
      </c>
      <c r="B115" s="34"/>
      <c r="C115" s="34"/>
      <c r="D115" s="513"/>
      <c r="E115" s="67" t="str">
        <f ca="1">IF($G$6&lt;27, IF(G107=1, "Tietoja puuttuu", ""), "")</f>
        <v/>
      </c>
      <c r="F115" s="43" t="str">
        <f>IF(LEN(D115)&gt;1, (LEN(D115)) &amp; "/1000 merkkiä", "Max. 1000 merkkiä")</f>
        <v>Max. 1000 merkkiä</v>
      </c>
      <c r="G115" s="266">
        <f ca="1">IF(L115=TRUE,1,"")</f>
        <v>1</v>
      </c>
      <c r="H115" s="13">
        <f t="shared" ca="1" si="12"/>
        <v>0</v>
      </c>
      <c r="I115" s="321" t="s">
        <v>2244</v>
      </c>
      <c r="J115" s="264"/>
      <c r="K115" s="98"/>
      <c r="L115" s="118" t="b">
        <f ca="1">ISBLANK(INDIRECT(I115))</f>
        <v>1</v>
      </c>
      <c r="M115"/>
      <c r="N115" s="23" t="s">
        <v>1041</v>
      </c>
      <c r="O115" s="1" t="s">
        <v>1051</v>
      </c>
    </row>
    <row r="116" spans="1:21" ht="43.2" x14ac:dyDescent="0.3">
      <c r="A116" s="492" t="s">
        <v>2291</v>
      </c>
      <c r="B116" s="494"/>
      <c r="C116" s="494"/>
      <c r="D116" s="513"/>
      <c r="E116" s="67" t="str">
        <f ca="1">IF($G$6&lt;27, IF(G189=1, "Tietoja puuttuu", ""), "")</f>
        <v/>
      </c>
      <c r="F116" s="495" t="str">
        <f>IF(LEN(D116)&gt;1, (LEN(D116)) &amp; "/1000 merkkiä", "Max. 1000 merkkiä")</f>
        <v>Max. 1000 merkkiä</v>
      </c>
      <c r="G116" s="463" t="s">
        <v>1620</v>
      </c>
      <c r="H116" s="419" t="str">
        <f t="shared" ca="1" si="12"/>
        <v>pois 2016</v>
      </c>
      <c r="I116" s="429" t="s">
        <v>2387</v>
      </c>
      <c r="J116" s="26">
        <v>250</v>
      </c>
      <c r="K116" s="98"/>
      <c r="L116" s="270"/>
      <c r="M116"/>
      <c r="N116" s="23" t="s">
        <v>1041</v>
      </c>
    </row>
    <row r="117" spans="1:21" ht="28.8" x14ac:dyDescent="0.3">
      <c r="A117" s="492" t="s">
        <v>2292</v>
      </c>
      <c r="B117" s="494"/>
      <c r="C117" s="494"/>
      <c r="D117" s="513"/>
      <c r="E117" s="67" t="str">
        <f ca="1">IF($G$6&lt;27, IF(G109=1, "Tietoja puuttuu", ""), "")</f>
        <v/>
      </c>
      <c r="F117" s="495" t="str">
        <f>IF(LEN(D117)&gt;1, (LEN(D117)) &amp; "/1000 merkkiä", "Max. 1000 merkkiä")</f>
        <v>Max. 1000 merkkiä</v>
      </c>
      <c r="G117" s="463" t="s">
        <v>1621</v>
      </c>
      <c r="H117" s="419" t="str">
        <f t="shared" ca="1" si="12"/>
        <v>pois 2016</v>
      </c>
      <c r="I117" s="429" t="s">
        <v>2315</v>
      </c>
      <c r="J117" s="26">
        <v>250</v>
      </c>
      <c r="K117"/>
      <c r="L117" s="49"/>
      <c r="M117"/>
      <c r="N117" s="23"/>
      <c r="O117" s="1" t="s">
        <v>1051</v>
      </c>
    </row>
    <row r="118" spans="1:21" ht="28.8" hidden="1" x14ac:dyDescent="0.3">
      <c r="A118" s="425" t="s">
        <v>767</v>
      </c>
      <c r="B118" s="427"/>
      <c r="C118" s="427"/>
      <c r="D118" s="466" t="s">
        <v>1622</v>
      </c>
      <c r="E118" s="67"/>
      <c r="F118" s="43"/>
      <c r="G118" s="266">
        <f ca="1">IF(H118=0, 1, "")</f>
        <v>1</v>
      </c>
      <c r="H118" s="13">
        <f t="shared" ca="1" si="12"/>
        <v>0</v>
      </c>
      <c r="I118" s="257" t="s">
        <v>2388</v>
      </c>
      <c r="J118" s="20">
        <v>1000</v>
      </c>
      <c r="K118" s="98"/>
      <c r="L118" s="49"/>
      <c r="M118"/>
      <c r="N118" s="23" t="s">
        <v>1041</v>
      </c>
    </row>
    <row r="119" spans="1:21" x14ac:dyDescent="0.3">
      <c r="A119" s="275" t="s">
        <v>314</v>
      </c>
      <c r="B119" s="34"/>
      <c r="C119" s="34"/>
      <c r="D119" s="530"/>
      <c r="E119" s="271" t="str">
        <f ca="1">IF(G6&lt;27, IF(G109=1, "Tietoja puuttuu", ""), "")</f>
        <v/>
      </c>
      <c r="F119" s="267"/>
      <c r="G119" s="368">
        <f ca="1">IF(SUM(L119:L121)=3,1,0)</f>
        <v>1</v>
      </c>
      <c r="H119" s="13">
        <f t="shared" ca="1" si="12"/>
        <v>0</v>
      </c>
      <c r="I119" s="257" t="s">
        <v>2316</v>
      </c>
      <c r="J119" s="20">
        <v>1000</v>
      </c>
      <c r="K119" s="98"/>
      <c r="L119" s="368">
        <f t="shared" ref="L119:L124" ca="1" si="14">IF(H119=0, 1, "")</f>
        <v>1</v>
      </c>
      <c r="M119"/>
      <c r="N119" s="26" t="s">
        <v>1041</v>
      </c>
      <c r="O119" s="1" t="s">
        <v>1005</v>
      </c>
    </row>
    <row r="120" spans="1:21" x14ac:dyDescent="0.3">
      <c r="A120" s="85" t="s">
        <v>315</v>
      </c>
      <c r="B120" s="34"/>
      <c r="C120" s="34"/>
      <c r="D120" s="513"/>
      <c r="E120" s="67" t="str">
        <f ca="1">IF(G6&lt;27, IF(G110=1, "Tietoja puuttuu", ""), "")</f>
        <v/>
      </c>
      <c r="F120" s="43" t="str">
        <f>IF(LEN(D120)&gt;1, (LEN(D120)) &amp; "/1000 merkkiä", "Max. 1000 merkkiä")</f>
        <v>Max. 1000 merkkiä</v>
      </c>
      <c r="G120" s="266"/>
      <c r="H120" s="13">
        <f t="shared" ca="1" si="12"/>
        <v>0</v>
      </c>
      <c r="I120" s="257" t="s">
        <v>2245</v>
      </c>
      <c r="J120" s="20">
        <v>1000</v>
      </c>
      <c r="K120" s="98"/>
      <c r="L120" s="368">
        <f t="shared" ca="1" si="14"/>
        <v>1</v>
      </c>
      <c r="M120"/>
      <c r="N120" s="26"/>
    </row>
    <row r="121" spans="1:21" x14ac:dyDescent="0.3">
      <c r="A121" s="83" t="s">
        <v>2289</v>
      </c>
      <c r="B121" s="34"/>
      <c r="C121" s="34"/>
      <c r="D121" s="513"/>
      <c r="E121" s="67" t="str">
        <f ca="1">IF(G6&lt;27, IF(G111=1, "Tietoja puuttuu", ""), "")</f>
        <v/>
      </c>
      <c r="F121" s="43" t="str">
        <f>IF(LEN(D121)&gt;1, (LEN(D121)) &amp; "/1000 merkkiä", "Max. 1000 merkkiä")</f>
        <v>Max. 1000 merkkiä</v>
      </c>
      <c r="G121" s="266"/>
      <c r="H121" s="13">
        <f t="shared" ca="1" si="12"/>
        <v>0</v>
      </c>
      <c r="I121" s="257" t="s">
        <v>2317</v>
      </c>
      <c r="J121" s="20">
        <v>1000</v>
      </c>
      <c r="K121" s="98"/>
      <c r="L121" s="368">
        <f t="shared" ca="1" si="14"/>
        <v>1</v>
      </c>
      <c r="M121"/>
      <c r="N121" s="26"/>
    </row>
    <row r="122" spans="1:21" x14ac:dyDescent="0.3">
      <c r="A122" s="83"/>
      <c r="B122" s="34"/>
      <c r="C122" s="34"/>
      <c r="D122" s="60"/>
      <c r="E122" s="98"/>
      <c r="F122"/>
      <c r="G122" s="368">
        <f ca="1">IF(SUM(L122:L124)=3,1,0)</f>
        <v>1</v>
      </c>
      <c r="H122" s="13">
        <f t="shared" ca="1" si="12"/>
        <v>0</v>
      </c>
      <c r="I122" s="257" t="s">
        <v>2246</v>
      </c>
      <c r="J122" s="20">
        <v>1000</v>
      </c>
      <c r="K122" s="98"/>
      <c r="L122" s="368">
        <f t="shared" ca="1" si="14"/>
        <v>1</v>
      </c>
      <c r="M122"/>
      <c r="N122" s="26" t="s">
        <v>1041</v>
      </c>
    </row>
    <row r="123" spans="1:21" x14ac:dyDescent="0.3">
      <c r="A123" s="100" t="s">
        <v>752</v>
      </c>
      <c r="B123" s="57"/>
      <c r="C123" s="57"/>
      <c r="D123" s="101"/>
      <c r="E123" s="98"/>
      <c r="F123"/>
      <c r="G123" s="266"/>
      <c r="H123" s="13">
        <f t="shared" ca="1" si="12"/>
        <v>0</v>
      </c>
      <c r="I123" s="257" t="s">
        <v>1721</v>
      </c>
      <c r="J123" s="20">
        <v>1000</v>
      </c>
      <c r="K123" s="98"/>
      <c r="L123" s="368">
        <f t="shared" ca="1" si="14"/>
        <v>1</v>
      </c>
      <c r="M123"/>
      <c r="N123" s="26"/>
    </row>
    <row r="124" spans="1:21" x14ac:dyDescent="0.3">
      <c r="A124" s="378" t="s">
        <v>2293</v>
      </c>
      <c r="B124" s="379"/>
      <c r="C124" s="379"/>
      <c r="D124" s="380"/>
      <c r="E124" s="98"/>
      <c r="F124"/>
      <c r="G124" s="266"/>
      <c r="H124" s="13">
        <f t="shared" ca="1" si="12"/>
        <v>0</v>
      </c>
      <c r="I124" s="257" t="s">
        <v>2389</v>
      </c>
      <c r="J124" s="20">
        <v>1000</v>
      </c>
      <c r="K124" s="98"/>
      <c r="L124" s="368">
        <f t="shared" ca="1" si="14"/>
        <v>1</v>
      </c>
      <c r="M124"/>
      <c r="N124" s="26"/>
    </row>
    <row r="125" spans="1:21" x14ac:dyDescent="0.3">
      <c r="A125" s="85" t="s">
        <v>501</v>
      </c>
      <c r="B125" s="34"/>
      <c r="C125" s="34"/>
      <c r="D125" s="522"/>
      <c r="E125" s="123" t="str">
        <f ca="1">IF(G6&lt;27, IF(G112=1, "Tietoja puuttuu", ""), "")</f>
        <v/>
      </c>
      <c r="F125" s="52"/>
      <c r="G125" s="262"/>
      <c r="H125" s="13">
        <f t="shared" ca="1" si="12"/>
        <v>0</v>
      </c>
      <c r="I125" s="257" t="s">
        <v>1367</v>
      </c>
      <c r="J125" s="20">
        <v>1000</v>
      </c>
      <c r="K125"/>
      <c r="L125" s="49"/>
      <c r="M125"/>
      <c r="N125" s="26"/>
    </row>
    <row r="126" spans="1:21" x14ac:dyDescent="0.3">
      <c r="A126" s="85" t="s">
        <v>502</v>
      </c>
      <c r="B126" s="34"/>
      <c r="C126" s="34"/>
      <c r="D126" s="522"/>
      <c r="E126" s="123" t="str">
        <f ca="1">IF(G6&lt;27, IF(G113=1, "Tietoja puuttuu", ""), "")</f>
        <v/>
      </c>
      <c r="F126" s="52"/>
      <c r="G126" s="266">
        <f ca="1">IF(H126=0, 1, "")</f>
        <v>1</v>
      </c>
      <c r="H126" s="13">
        <f t="shared" ca="1" si="12"/>
        <v>0</v>
      </c>
      <c r="I126" s="257" t="s">
        <v>1383</v>
      </c>
      <c r="J126" s="20">
        <v>1000</v>
      </c>
      <c r="K126"/>
      <c r="L126" s="49"/>
      <c r="M126"/>
      <c r="N126" s="26" t="s">
        <v>1044</v>
      </c>
      <c r="O126" s="1" t="s">
        <v>1006</v>
      </c>
    </row>
    <row r="127" spans="1:21" x14ac:dyDescent="0.3">
      <c r="A127" s="83" t="s">
        <v>770</v>
      </c>
      <c r="B127" s="34"/>
      <c r="C127" s="34"/>
      <c r="D127" s="522"/>
      <c r="E127" s="123" t="str">
        <f ca="1">IF(G6&lt;27, IF(G114=1, "Tietoja puuttuu", ""), "")</f>
        <v/>
      </c>
      <c r="F127" s="52"/>
      <c r="G127" s="111"/>
      <c r="H127" s="13">
        <f t="shared" ca="1" si="12"/>
        <v>0</v>
      </c>
      <c r="I127" s="318" t="s">
        <v>440</v>
      </c>
      <c r="J127" s="112" t="s">
        <v>1313</v>
      </c>
      <c r="K127"/>
      <c r="L127" s="49"/>
      <c r="M127"/>
      <c r="N127" s="26" t="s">
        <v>1044</v>
      </c>
    </row>
    <row r="128" spans="1:21" x14ac:dyDescent="0.3">
      <c r="A128" s="83" t="s">
        <v>771</v>
      </c>
      <c r="B128" s="34"/>
      <c r="C128" s="34"/>
      <c r="D128" s="522"/>
      <c r="E128" s="123" t="str">
        <f ca="1">IF($G$6&lt;27, IF(G115=1, "Tietoja puuttuu", ""), "")</f>
        <v/>
      </c>
      <c r="F128" s="52"/>
      <c r="G128" s="111"/>
      <c r="H128" s="13">
        <f t="shared" ca="1" si="12"/>
        <v>0</v>
      </c>
      <c r="I128" s="318" t="s">
        <v>521</v>
      </c>
      <c r="J128" s="112" t="s">
        <v>1313</v>
      </c>
      <c r="K128"/>
      <c r="L128" s="49"/>
      <c r="M128"/>
      <c r="N128" s="26" t="s">
        <v>1044</v>
      </c>
    </row>
    <row r="129" spans="1:24" ht="28.8" x14ac:dyDescent="0.3">
      <c r="A129" s="492" t="s">
        <v>2294</v>
      </c>
      <c r="B129" s="494"/>
      <c r="C129" s="494"/>
      <c r="D129" s="513"/>
      <c r="E129" s="67" t="str">
        <f ca="1">IF($G$6&lt;27, IF(G191=1, "Tietoja puuttuu", ""), "")</f>
        <v/>
      </c>
      <c r="F129" s="495" t="str">
        <f>IF(LEN(D129)&gt;1, (LEN(D129)) &amp; "/1000 merkkiä", "Max. 1000 merkkiä")</f>
        <v>Max. 1000 merkkiä</v>
      </c>
      <c r="G129" s="367">
        <f ca="1">IF(H129=0, 1, "")</f>
        <v>1</v>
      </c>
      <c r="H129" s="13">
        <f t="shared" ca="1" si="12"/>
        <v>0</v>
      </c>
      <c r="I129" s="261" t="s">
        <v>2318</v>
      </c>
      <c r="J129" s="252" t="s">
        <v>321</v>
      </c>
      <c r="K129"/>
      <c r="L129" s="49"/>
      <c r="M129"/>
      <c r="N129" s="26" t="s">
        <v>1044</v>
      </c>
    </row>
    <row r="130" spans="1:24" hidden="1" x14ac:dyDescent="0.3">
      <c r="A130" s="426" t="s">
        <v>911</v>
      </c>
      <c r="B130" s="427"/>
      <c r="C130" s="427"/>
      <c r="D130" s="466" t="s">
        <v>1622</v>
      </c>
      <c r="E130" s="67"/>
      <c r="F130" s="43"/>
      <c r="G130" s="111" t="str">
        <f ca="1">IF(H130=0, 1, "")</f>
        <v/>
      </c>
      <c r="H130" s="13" t="str">
        <f t="shared" ca="1" si="12"/>
        <v/>
      </c>
      <c r="I130" s="256" t="s">
        <v>325</v>
      </c>
      <c r="J130" s="112" t="s">
        <v>1313</v>
      </c>
      <c r="K130"/>
      <c r="L130" s="49"/>
      <c r="M130"/>
      <c r="N130" s="26" t="s">
        <v>1040</v>
      </c>
    </row>
    <row r="131" spans="1:24" hidden="1" x14ac:dyDescent="0.3">
      <c r="A131" s="426" t="s">
        <v>912</v>
      </c>
      <c r="B131" s="427"/>
      <c r="C131" s="427"/>
      <c r="D131" s="466" t="s">
        <v>1622</v>
      </c>
      <c r="E131" s="67"/>
      <c r="F131" s="43"/>
      <c r="G131" s="266">
        <f ca="1">IF(H131=0, 1, "")</f>
        <v>1</v>
      </c>
      <c r="H131" s="13">
        <f t="shared" ca="1" si="12"/>
        <v>0</v>
      </c>
      <c r="I131" s="261" t="s">
        <v>2390</v>
      </c>
      <c r="J131" s="29" t="s">
        <v>321</v>
      </c>
      <c r="K131"/>
      <c r="L131" s="49"/>
      <c r="M131"/>
      <c r="N131" s="26" t="s">
        <v>1040</v>
      </c>
    </row>
    <row r="132" spans="1:24" x14ac:dyDescent="0.3">
      <c r="A132" s="378" t="s">
        <v>981</v>
      </c>
      <c r="B132" s="379"/>
      <c r="C132" s="379"/>
      <c r="D132" s="380"/>
      <c r="E132" s="98"/>
      <c r="F132"/>
      <c r="G132" s="266">
        <f ca="1">IF(H132=0, 1, "")</f>
        <v>1</v>
      </c>
      <c r="H132" s="13">
        <f t="shared" ca="1" si="12"/>
        <v>0</v>
      </c>
      <c r="I132" s="261" t="s">
        <v>2391</v>
      </c>
      <c r="J132" s="29">
        <v>1000</v>
      </c>
      <c r="K132" s="98"/>
      <c r="L132" s="49"/>
      <c r="M132"/>
      <c r="N132" s="26"/>
      <c r="U132" s="2"/>
    </row>
    <row r="133" spans="1:24" ht="57.6" x14ac:dyDescent="0.3">
      <c r="A133" s="508" t="s">
        <v>1587</v>
      </c>
      <c r="B133" s="61"/>
      <c r="C133" s="61"/>
      <c r="D133" s="513"/>
      <c r="E133" s="67" t="str">
        <f ca="1">IF($G$6&lt;27, IF(G118=1, "Tietoja puuttuu", ""), "")</f>
        <v/>
      </c>
      <c r="F133" s="43" t="str">
        <f>IF(LEN(D133)&gt;1, (LEN(D133)) &amp; "/1000 merkkiä", "Max. 1000 merkkiä")</f>
        <v>Max. 1000 merkkiä</v>
      </c>
      <c r="G133" s="266">
        <f ca="1">IF(H133=0, 1, "")</f>
        <v>1</v>
      </c>
      <c r="H133" s="13">
        <f t="shared" ca="1" si="12"/>
        <v>0</v>
      </c>
      <c r="I133" s="261" t="s">
        <v>1607</v>
      </c>
      <c r="J133" s="252">
        <v>100</v>
      </c>
      <c r="K133" s="98"/>
      <c r="L133" s="49"/>
      <c r="M133"/>
      <c r="N133" s="26" t="s">
        <v>1041</v>
      </c>
    </row>
    <row r="134" spans="1:24" x14ac:dyDescent="0.3">
      <c r="A134" s="83"/>
      <c r="B134" s="34"/>
      <c r="C134" s="34"/>
      <c r="D134" s="60"/>
      <c r="E134" s="98"/>
      <c r="F134"/>
      <c r="G134" s="1"/>
      <c r="H134" s="13">
        <f t="shared" ca="1" si="12"/>
        <v>1000</v>
      </c>
      <c r="I134" s="322" t="s">
        <v>2247</v>
      </c>
      <c r="J134" s="112" t="s">
        <v>1313</v>
      </c>
      <c r="K134"/>
      <c r="L134" s="49"/>
      <c r="M134"/>
      <c r="N134" s="26"/>
      <c r="O134" s="13" t="s">
        <v>938</v>
      </c>
      <c r="U134" s="2"/>
    </row>
    <row r="135" spans="1:24" x14ac:dyDescent="0.3">
      <c r="A135" s="556" t="s">
        <v>1588</v>
      </c>
      <c r="B135" s="57"/>
      <c r="C135" s="57"/>
      <c r="D135" s="101"/>
      <c r="E135" s="98"/>
      <c r="F135"/>
      <c r="G135" s="1"/>
      <c r="H135" s="13" t="str">
        <f t="shared" ca="1" si="12"/>
        <v/>
      </c>
      <c r="I135" s="323" t="s">
        <v>2248</v>
      </c>
      <c r="J135" s="112" t="s">
        <v>1313</v>
      </c>
      <c r="K135" s="98"/>
      <c r="L135" s="49"/>
      <c r="M135"/>
      <c r="N135" s="26"/>
    </row>
    <row r="136" spans="1:24" ht="28.8" x14ac:dyDescent="0.3">
      <c r="A136" s="32" t="s">
        <v>772</v>
      </c>
      <c r="B136" s="62"/>
      <c r="C136" s="121"/>
      <c r="D136" s="525"/>
      <c r="E136" s="67" t="str">
        <f ca="1">IF(G6&lt;27, IF(SUM(L119:L121)=3, "Tietoja puuttuu", ""), "")</f>
        <v/>
      </c>
      <c r="F136" s="43" t="str">
        <f t="shared" ref="F136:F141" si="15">IF(LEN(D136)&gt;1, (LEN(D136)) &amp; "/1000 merkkiä", "Max. 1000 merkkiä")</f>
        <v>Max. 1000 merkkiä</v>
      </c>
      <c r="G136" s="1"/>
      <c r="H136" s="13">
        <f t="shared" ca="1" si="12"/>
        <v>0</v>
      </c>
      <c r="I136" s="322" t="s">
        <v>2249</v>
      </c>
      <c r="J136" s="112" t="s">
        <v>1313</v>
      </c>
      <c r="K136"/>
      <c r="L136" s="49"/>
      <c r="M136"/>
      <c r="N136" s="20" t="s">
        <v>1046</v>
      </c>
      <c r="O136" s="1" t="s">
        <v>939</v>
      </c>
    </row>
    <row r="137" spans="1:24" x14ac:dyDescent="0.3">
      <c r="A137" s="122"/>
      <c r="B137" s="58"/>
      <c r="C137" s="103"/>
      <c r="D137" s="531"/>
      <c r="E137" s="67"/>
      <c r="F137" s="43" t="str">
        <f t="shared" si="15"/>
        <v>Max. 1000 merkkiä</v>
      </c>
      <c r="G137" s="1"/>
      <c r="H137" s="13">
        <f t="shared" ca="1" si="12"/>
        <v>0</v>
      </c>
      <c r="I137" s="318" t="s">
        <v>2326</v>
      </c>
      <c r="J137" s="112" t="s">
        <v>1313</v>
      </c>
      <c r="K137"/>
      <c r="L137" s="49"/>
      <c r="M137"/>
      <c r="O137" s="1" t="s">
        <v>1007</v>
      </c>
      <c r="U137" s="2"/>
    </row>
    <row r="138" spans="1:24" ht="45" customHeight="1" x14ac:dyDescent="0.3">
      <c r="A138" s="119"/>
      <c r="B138" s="120"/>
      <c r="C138" s="120"/>
      <c r="D138" s="526"/>
      <c r="E138" s="67"/>
      <c r="F138" s="43" t="str">
        <f t="shared" si="15"/>
        <v>Max. 1000 merkkiä</v>
      </c>
      <c r="G138" s="111"/>
      <c r="H138" s="13">
        <f t="shared" ca="1" si="12"/>
        <v>0</v>
      </c>
      <c r="I138" s="318" t="s">
        <v>2319</v>
      </c>
      <c r="J138" s="112" t="s">
        <v>1313</v>
      </c>
      <c r="K138" s="98"/>
      <c r="L138" s="49"/>
      <c r="M138"/>
    </row>
    <row r="139" spans="1:24" ht="43.2" x14ac:dyDescent="0.3">
      <c r="A139" s="32" t="s">
        <v>773</v>
      </c>
      <c r="B139" s="62"/>
      <c r="C139" s="121"/>
      <c r="D139" s="525"/>
      <c r="E139" s="67" t="str">
        <f ca="1">IF(G6&lt;27, IF(SUM(L122:L124)=3, "Tietoja puuttuu", ""), "")</f>
        <v/>
      </c>
      <c r="F139" s="43" t="str">
        <f t="shared" si="15"/>
        <v>Max. 1000 merkkiä</v>
      </c>
      <c r="G139" s="111"/>
      <c r="H139" s="13">
        <f t="shared" ca="1" si="12"/>
        <v>0</v>
      </c>
      <c r="I139" s="318" t="s">
        <v>523</v>
      </c>
      <c r="J139" s="112" t="s">
        <v>1313</v>
      </c>
      <c r="K139" s="98"/>
      <c r="L139" s="49"/>
      <c r="M139"/>
      <c r="N139" s="20" t="s">
        <v>1046</v>
      </c>
      <c r="V139"/>
    </row>
    <row r="140" spans="1:24" x14ac:dyDescent="0.3">
      <c r="A140" s="122"/>
      <c r="B140" s="58"/>
      <c r="C140" s="103"/>
      <c r="D140" s="531"/>
      <c r="E140" s="67"/>
      <c r="F140" s="43" t="str">
        <f t="shared" si="15"/>
        <v>Max. 1000 merkkiä</v>
      </c>
      <c r="G140" s="111"/>
      <c r="H140" s="13">
        <f t="shared" ca="1" si="12"/>
        <v>0</v>
      </c>
      <c r="I140" s="318" t="s">
        <v>524</v>
      </c>
      <c r="J140" s="112" t="s">
        <v>1313</v>
      </c>
      <c r="K140"/>
      <c r="L140" s="49"/>
      <c r="M140"/>
      <c r="O140" s="1" t="s">
        <v>1008</v>
      </c>
    </row>
    <row r="141" spans="1:24" x14ac:dyDescent="0.3">
      <c r="A141" s="119"/>
      <c r="B141" s="120"/>
      <c r="C141" s="120"/>
      <c r="D141" s="526"/>
      <c r="E141" s="67"/>
      <c r="F141" s="43" t="str">
        <f t="shared" si="15"/>
        <v>Max. 1000 merkkiä</v>
      </c>
      <c r="G141" s="111"/>
      <c r="H141" s="13" t="str">
        <f t="shared" ca="1" si="12"/>
        <v/>
      </c>
      <c r="I141" s="324" t="s">
        <v>441</v>
      </c>
      <c r="J141" s="112" t="s">
        <v>1313</v>
      </c>
      <c r="K141"/>
      <c r="L141" s="49"/>
      <c r="M141"/>
    </row>
    <row r="142" spans="1:24" x14ac:dyDescent="0.3">
      <c r="A142" s="83"/>
      <c r="B142" s="34"/>
      <c r="C142" s="34"/>
      <c r="D142" s="60"/>
      <c r="E142" s="98"/>
      <c r="F142"/>
      <c r="G142" s="111"/>
      <c r="H142" s="13">
        <f t="shared" ca="1" si="12"/>
        <v>0</v>
      </c>
      <c r="I142" s="318" t="s">
        <v>2250</v>
      </c>
      <c r="J142" s="112" t="s">
        <v>1313</v>
      </c>
      <c r="K142"/>
      <c r="L142" s="49"/>
      <c r="M142"/>
    </row>
    <row r="143" spans="1:24" x14ac:dyDescent="0.3">
      <c r="A143" s="100" t="s">
        <v>753</v>
      </c>
      <c r="B143" s="57"/>
      <c r="C143" s="57"/>
      <c r="D143" s="101"/>
      <c r="E143" s="98"/>
      <c r="F143"/>
      <c r="G143" s="111"/>
      <c r="H143" s="13">
        <f t="shared" ca="1" si="12"/>
        <v>0</v>
      </c>
      <c r="I143" s="318" t="s">
        <v>1608</v>
      </c>
      <c r="J143" s="112" t="s">
        <v>1313</v>
      </c>
      <c r="K143" s="98"/>
      <c r="L143" s="49"/>
      <c r="M143"/>
      <c r="N143" s="26"/>
    </row>
    <row r="144" spans="1:24" x14ac:dyDescent="0.3">
      <c r="A144" s="378" t="s">
        <v>745</v>
      </c>
      <c r="B144" s="379"/>
      <c r="C144" s="379"/>
      <c r="D144" s="380"/>
      <c r="E144" s="98"/>
      <c r="F144"/>
      <c r="G144" s="111"/>
      <c r="H144" s="13" t="str">
        <f t="shared" ca="1" si="12"/>
        <v/>
      </c>
      <c r="I144" s="323" t="s">
        <v>1624</v>
      </c>
      <c r="J144" s="112" t="s">
        <v>1313</v>
      </c>
      <c r="K144"/>
      <c r="L144" s="49"/>
      <c r="M144"/>
      <c r="N144" s="26"/>
      <c r="X144" s="174"/>
    </row>
    <row r="145" spans="1:22" x14ac:dyDescent="0.3">
      <c r="A145" s="83" t="s">
        <v>774</v>
      </c>
      <c r="B145" s="34"/>
      <c r="C145" s="34"/>
      <c r="D145" s="513"/>
      <c r="E145" s="67"/>
      <c r="F145" s="43" t="str">
        <f>IF(LEN(D145)&gt;1, (LEN(D145)) &amp; "/1000 merkkiä", "Max. 1000 merkkiä")</f>
        <v>Max. 1000 merkkiä</v>
      </c>
      <c r="G145" s="111"/>
      <c r="H145" s="13">
        <f t="shared" ca="1" si="12"/>
        <v>0</v>
      </c>
      <c r="I145" s="318" t="s">
        <v>2321</v>
      </c>
      <c r="J145" s="112" t="s">
        <v>1313</v>
      </c>
      <c r="K145" s="98"/>
      <c r="L145" s="49"/>
      <c r="M145"/>
      <c r="N145" s="27" t="s">
        <v>1041</v>
      </c>
    </row>
    <row r="146" spans="1:22" x14ac:dyDescent="0.3">
      <c r="A146" s="378" t="s">
        <v>744</v>
      </c>
      <c r="B146" s="394"/>
      <c r="C146" s="394"/>
      <c r="D146" s="395"/>
      <c r="E146" s="98"/>
      <c r="F146"/>
      <c r="G146" s="111"/>
      <c r="H146" s="13">
        <f t="shared" ca="1" si="12"/>
        <v>0</v>
      </c>
      <c r="I146" s="318" t="s">
        <v>1609</v>
      </c>
      <c r="J146" s="112" t="s">
        <v>1313</v>
      </c>
      <c r="K146"/>
      <c r="L146" s="49"/>
      <c r="M146"/>
      <c r="N146" s="27"/>
    </row>
    <row r="147" spans="1:22" ht="43.2" x14ac:dyDescent="0.3">
      <c r="A147" s="14" t="s">
        <v>888</v>
      </c>
      <c r="B147" s="63"/>
      <c r="C147" s="63"/>
      <c r="D147" s="513"/>
      <c r="E147" s="67" t="str">
        <f ca="1">IF(G6&lt;27, IF(G126=1, "Tietoja puuttuu", ""), "")</f>
        <v/>
      </c>
      <c r="F147" s="43" t="str">
        <f>IF(LEN(D147)&gt;1, (LEN(D147)) &amp; "/1000 merkkiä", "Max. 1000 merkkiä")</f>
        <v>Max. 1000 merkkiä</v>
      </c>
      <c r="G147" s="111"/>
      <c r="H147" s="13">
        <f t="shared" ca="1" si="12"/>
        <v>0</v>
      </c>
      <c r="I147" s="318" t="s">
        <v>2392</v>
      </c>
      <c r="J147" s="112" t="s">
        <v>1313</v>
      </c>
      <c r="K147"/>
      <c r="L147" s="49"/>
      <c r="M147"/>
      <c r="N147" s="27" t="s">
        <v>1041</v>
      </c>
    </row>
    <row r="148" spans="1:22" x14ac:dyDescent="0.3">
      <c r="A148" s="378" t="s">
        <v>1053</v>
      </c>
      <c r="B148" s="379"/>
      <c r="C148" s="379"/>
      <c r="D148" s="380"/>
      <c r="E148" s="98"/>
      <c r="F148" s="1"/>
      <c r="G148" s="111" t="str">
        <f ca="1">IF(H148=0, 1, "")</f>
        <v/>
      </c>
      <c r="H148" s="13" t="str">
        <f t="shared" ca="1" si="12"/>
        <v/>
      </c>
      <c r="I148" s="323" t="s">
        <v>2393</v>
      </c>
      <c r="J148" s="112" t="s">
        <v>1313</v>
      </c>
      <c r="K148"/>
      <c r="L148" s="49"/>
      <c r="M148"/>
    </row>
    <row r="149" spans="1:22" x14ac:dyDescent="0.3">
      <c r="A149" s="86" t="s">
        <v>1010</v>
      </c>
      <c r="B149" s="37"/>
      <c r="C149" s="37"/>
      <c r="D149" s="64"/>
      <c r="E149" s="98"/>
      <c r="F149" s="1"/>
      <c r="G149" s="266">
        <f ca="1">IF(L153=1,IF(L149=1,1,""),"")</f>
        <v>1</v>
      </c>
      <c r="H149" s="13">
        <f t="shared" ca="1" si="12"/>
        <v>0</v>
      </c>
      <c r="I149" s="261" t="s">
        <v>2327</v>
      </c>
      <c r="J149" s="13"/>
      <c r="K149"/>
      <c r="L149" s="368">
        <f ca="1">IF(H149=0, 1, "")</f>
        <v>1</v>
      </c>
      <c r="M149"/>
      <c r="O149" s="76" t="s">
        <v>1052</v>
      </c>
    </row>
    <row r="150" spans="1:22" x14ac:dyDescent="0.3">
      <c r="A150" s="83" t="s">
        <v>1012</v>
      </c>
      <c r="B150" s="34"/>
      <c r="C150" s="34"/>
      <c r="D150" s="237">
        <f>Julkiset_avustukset!B7</f>
        <v>0</v>
      </c>
      <c r="E150" s="98"/>
      <c r="F150" s="1"/>
      <c r="G150" s="266">
        <f ca="1">IF(L154=1,IF(L150=1,1,""),"")</f>
        <v>1</v>
      </c>
      <c r="H150" s="13">
        <f t="shared" ca="1" si="12"/>
        <v>0</v>
      </c>
      <c r="I150" s="261" t="s">
        <v>2323</v>
      </c>
      <c r="J150" s="13"/>
      <c r="K150"/>
      <c r="L150" s="368">
        <f ca="1">IF(H150=0, 1, "")</f>
        <v>1</v>
      </c>
      <c r="M150"/>
      <c r="O150" s="1" t="s">
        <v>989</v>
      </c>
    </row>
    <row r="151" spans="1:22" x14ac:dyDescent="0.3">
      <c r="A151" s="82" t="s">
        <v>945</v>
      </c>
      <c r="B151" s="36"/>
      <c r="C151" s="36"/>
      <c r="D151" s="60"/>
      <c r="E151" s="98"/>
      <c r="F151" s="1"/>
      <c r="G151" s="266">
        <f ca="1">IF(L155=1,IF(L151=1,1,""),"")</f>
        <v>1</v>
      </c>
      <c r="H151" s="13">
        <f t="shared" ca="1" si="12"/>
        <v>0</v>
      </c>
      <c r="I151" s="261" t="s">
        <v>2394</v>
      </c>
      <c r="J151" s="13"/>
      <c r="K151"/>
      <c r="L151" s="368">
        <f ca="1">IF(H151=0, 1, "")</f>
        <v>1</v>
      </c>
      <c r="M151"/>
    </row>
    <row r="152" spans="1:22" x14ac:dyDescent="0.3">
      <c r="A152" s="83" t="s">
        <v>1011</v>
      </c>
      <c r="B152" s="34"/>
      <c r="C152" s="34"/>
      <c r="D152" s="237">
        <f>Yksityiset_avustukset!B7</f>
        <v>0</v>
      </c>
      <c r="E152" s="98"/>
      <c r="F152" s="1"/>
      <c r="G152" s="308"/>
      <c r="H152" s="13">
        <f t="shared" ca="1" si="12"/>
        <v>0</v>
      </c>
      <c r="I152" s="325" t="s">
        <v>2251</v>
      </c>
      <c r="J152" s="265"/>
      <c r="K152"/>
      <c r="L152" s="118" t="b">
        <f ca="1">ISBLANK(INDIRECT(I152))</f>
        <v>1</v>
      </c>
      <c r="M152"/>
      <c r="N152" s="27"/>
      <c r="O152" s="1" t="s">
        <v>990</v>
      </c>
    </row>
    <row r="153" spans="1:22" x14ac:dyDescent="0.3">
      <c r="A153" s="378" t="s">
        <v>920</v>
      </c>
      <c r="B153" s="379"/>
      <c r="C153" s="379" t="s">
        <v>1278</v>
      </c>
      <c r="D153" s="380"/>
      <c r="E153" s="98"/>
      <c r="F153" s="1"/>
      <c r="G153" s="266">
        <f ca="1">IF(L149=1,IF(L153=1,1,""),"")</f>
        <v>1</v>
      </c>
      <c r="H153" s="13">
        <f t="shared" ca="1" si="12"/>
        <v>0</v>
      </c>
      <c r="I153" s="254" t="s">
        <v>2328</v>
      </c>
      <c r="J153" s="13"/>
      <c r="K153"/>
      <c r="L153" s="368">
        <f ca="1">IF(H153=0, 1, "")</f>
        <v>1</v>
      </c>
      <c r="M153"/>
    </row>
    <row r="154" spans="1:22" x14ac:dyDescent="0.3">
      <c r="A154" s="83"/>
      <c r="B154" s="34"/>
      <c r="C154" s="514"/>
      <c r="D154" s="102" t="str">
        <f>Lähiyhteisöt!B59</f>
        <v/>
      </c>
      <c r="E154" s="372"/>
      <c r="F154" s="363" t="str">
        <f ca="1">IF(G6&lt;27,IF(G129=1,"Valitse Kyllä/Ei",""),"")</f>
        <v/>
      </c>
      <c r="G154" s="266">
        <f ca="1">IF(L150=1,IF(L154=1,1,""),"")</f>
        <v>1</v>
      </c>
      <c r="H154" s="13">
        <f t="shared" ca="1" si="12"/>
        <v>0</v>
      </c>
      <c r="I154" s="254" t="s">
        <v>2325</v>
      </c>
      <c r="J154" s="13"/>
      <c r="K154" s="98"/>
      <c r="L154" s="368">
        <f ca="1">IF(H154=0, 1, "")</f>
        <v>1</v>
      </c>
      <c r="M154"/>
      <c r="O154" t="s">
        <v>946</v>
      </c>
      <c r="V154" s="175"/>
    </row>
    <row r="155" spans="1:22" x14ac:dyDescent="0.3">
      <c r="A155" s="378" t="s">
        <v>954</v>
      </c>
      <c r="B155" s="379"/>
      <c r="C155" s="379" t="s">
        <v>1278</v>
      </c>
      <c r="D155" s="380"/>
      <c r="E155" s="98"/>
      <c r="F155"/>
      <c r="G155" s="266">
        <f ca="1">IF(L151=1,IF(L155=1,1,""),"")</f>
        <v>1</v>
      </c>
      <c r="H155" s="13">
        <f t="shared" ca="1" si="12"/>
        <v>0</v>
      </c>
      <c r="I155" s="254" t="s">
        <v>2395</v>
      </c>
      <c r="J155" s="13"/>
      <c r="K155" s="98"/>
      <c r="L155" s="368">
        <f ca="1">IF(H155=0, 1, "")</f>
        <v>1</v>
      </c>
      <c r="M155"/>
      <c r="O155"/>
      <c r="V155"/>
    </row>
    <row r="156" spans="1:22" x14ac:dyDescent="0.3">
      <c r="A156" s="83"/>
      <c r="B156" s="34"/>
      <c r="C156" s="516"/>
      <c r="D156" s="431"/>
      <c r="G156" s="308"/>
      <c r="H156" s="13">
        <f t="shared" ca="1" si="12"/>
        <v>0</v>
      </c>
      <c r="I156" s="321" t="s">
        <v>2396</v>
      </c>
      <c r="J156" s="262"/>
      <c r="K156"/>
      <c r="L156" s="118" t="b">
        <f ca="1">ISBLANK(INDIRECT(I156))</f>
        <v>1</v>
      </c>
      <c r="M156"/>
      <c r="N156" s="20" t="s">
        <v>1041</v>
      </c>
      <c r="V156"/>
    </row>
    <row r="157" spans="1:22" x14ac:dyDescent="0.3">
      <c r="A157" s="498" t="s">
        <v>955</v>
      </c>
      <c r="B157" s="494"/>
      <c r="C157" s="510"/>
      <c r="D157" s="513"/>
      <c r="E157" s="67" t="str">
        <f ca="1">IF(G6&lt;27, IF(G131=1,"Valitse Kyllä/Ei",IF(C156="Kyllä",IF(G132=1,"Tietoja puuttuu",""),"")),"")</f>
        <v/>
      </c>
      <c r="F157" s="43" t="str">
        <f>IF(LEN(D157)&gt;1, (LEN(D157)) &amp; "/1000 merkkiä", "Max. 1000 merkkiä")</f>
        <v>Max. 1000 merkkiä</v>
      </c>
      <c r="G157" s="262"/>
      <c r="H157" s="13">
        <f t="shared" ca="1" si="12"/>
        <v>0</v>
      </c>
      <c r="I157" s="257" t="s">
        <v>2397</v>
      </c>
      <c r="J157" s="113"/>
      <c r="K157"/>
      <c r="L157" s="270"/>
      <c r="M157"/>
      <c r="N157" s="20" t="s">
        <v>1045</v>
      </c>
      <c r="V157"/>
    </row>
    <row r="158" spans="1:22" ht="28.8" x14ac:dyDescent="0.3">
      <c r="A158" s="7" t="s">
        <v>956</v>
      </c>
      <c r="B158" s="34"/>
      <c r="C158" s="34"/>
      <c r="D158" s="513"/>
      <c r="E158" s="67" t="str">
        <f ca="1">IF(G6&lt;27, IF(G133=1, "Tietoja puuttuu", ""), "")</f>
        <v/>
      </c>
      <c r="F158" s="43" t="str">
        <f>IF(LEN(D158)&gt;1, (LEN(D158)) &amp; "/100 merkkiä", "Max. 100 merkkiä")</f>
        <v>Max. 100 merkkiä</v>
      </c>
      <c r="G158" s="266">
        <f ca="1">IF(H158=0, 1, "")</f>
        <v>1</v>
      </c>
      <c r="H158" s="13">
        <f t="shared" ca="1" si="12"/>
        <v>0</v>
      </c>
      <c r="I158" s="315" t="s">
        <v>2398</v>
      </c>
      <c r="J158" s="13"/>
      <c r="K158"/>
      <c r="L158" s="49"/>
      <c r="M158"/>
    </row>
    <row r="159" spans="1:22" x14ac:dyDescent="0.3">
      <c r="A159" s="378" t="s">
        <v>982</v>
      </c>
      <c r="B159" s="379"/>
      <c r="C159" s="379"/>
      <c r="D159" s="380"/>
      <c r="E159" s="98"/>
      <c r="F159"/>
      <c r="G159" s="368">
        <f ca="1">IF(SUM(L159:L160)=2,1,0)</f>
        <v>1</v>
      </c>
      <c r="H159" s="13">
        <f t="shared" ref="H159:H166" ca="1" si="16">INDIRECT(I159)</f>
        <v>0</v>
      </c>
      <c r="I159" s="254" t="s">
        <v>2399</v>
      </c>
      <c r="J159" s="13"/>
      <c r="K159"/>
      <c r="L159" s="368">
        <f ca="1">IF(H159=0, 1, "")</f>
        <v>1</v>
      </c>
      <c r="M159"/>
      <c r="O159" s="1" t="s">
        <v>988</v>
      </c>
    </row>
    <row r="160" spans="1:22" hidden="1" x14ac:dyDescent="0.3">
      <c r="A160" s="426" t="s">
        <v>1064</v>
      </c>
      <c r="B160" s="642"/>
      <c r="C160" s="643"/>
      <c r="D160" s="644">
        <f>Tilinpäätöstiedot!G20</f>
        <v>1000</v>
      </c>
      <c r="E160" s="98"/>
      <c r="F160"/>
      <c r="G160" s="266"/>
      <c r="H160" s="13">
        <f t="shared" ca="1" si="16"/>
        <v>0</v>
      </c>
      <c r="I160" s="254" t="s">
        <v>2400</v>
      </c>
      <c r="J160" s="13"/>
      <c r="K160"/>
      <c r="L160" s="368">
        <f ca="1">IF(H160=0, 1, "")</f>
        <v>1</v>
      </c>
      <c r="M160"/>
    </row>
    <row r="161" spans="1:21" hidden="1" x14ac:dyDescent="0.3">
      <c r="A161" s="645" t="s">
        <v>331</v>
      </c>
      <c r="B161" s="642"/>
      <c r="C161" s="643"/>
      <c r="D161" s="646" t="str">
        <f>IF(D160*D172=0,"",D160/D172)</f>
        <v/>
      </c>
      <c r="E161" s="98"/>
      <c r="F161"/>
      <c r="G161" s="111"/>
      <c r="H161" s="436" t="str">
        <f t="shared" ca="1" si="16"/>
        <v/>
      </c>
      <c r="I161" s="445" t="s">
        <v>2320</v>
      </c>
      <c r="J161" s="439" t="s">
        <v>1313</v>
      </c>
      <c r="K161" s="438"/>
      <c r="L161" s="49"/>
      <c r="M161" t="s">
        <v>1623</v>
      </c>
    </row>
    <row r="162" spans="1:21" s="2" customFormat="1" x14ac:dyDescent="0.3">
      <c r="A162" s="87" t="s">
        <v>931</v>
      </c>
      <c r="B162" s="173"/>
      <c r="C162" s="235"/>
      <c r="D162" s="236">
        <f>Tilinpäätöstiedot!D104*-1</f>
        <v>0</v>
      </c>
      <c r="E162" s="98"/>
      <c r="F162"/>
      <c r="G162" s="266">
        <f ca="1">IF(L164=1,IF(L162=1,1,""),"")</f>
        <v>1</v>
      </c>
      <c r="H162" s="436">
        <f t="shared" ca="1" si="16"/>
        <v>0</v>
      </c>
      <c r="I162" s="443" t="s">
        <v>2322</v>
      </c>
      <c r="J162" s="436"/>
      <c r="K162" s="457"/>
      <c r="L162" s="368">
        <f t="shared" ref="L162:L167" ca="1" si="17">IF(H162=0, 1, "")</f>
        <v>1</v>
      </c>
      <c r="M162" s="457" t="s">
        <v>1623</v>
      </c>
      <c r="N162" s="20"/>
      <c r="O162" s="1"/>
      <c r="P162" s="1"/>
      <c r="Q162" s="1"/>
      <c r="R162" s="1"/>
      <c r="S162" s="1"/>
      <c r="U162" s="1"/>
    </row>
    <row r="163" spans="1:21" x14ac:dyDescent="0.3">
      <c r="A163" s="87" t="s">
        <v>932</v>
      </c>
      <c r="B163" s="173"/>
      <c r="C163" s="235"/>
      <c r="D163" s="237">
        <f>Tilinpäätöstiedot!D103</f>
        <v>0</v>
      </c>
      <c r="E163" s="98"/>
      <c r="F163"/>
      <c r="G163" s="266">
        <f ca="1">IF(L165=1,IF(L163=1,1,""),"")</f>
        <v>1</v>
      </c>
      <c r="H163" s="436">
        <f t="shared" ca="1" si="16"/>
        <v>0</v>
      </c>
      <c r="I163" s="443" t="s">
        <v>1610</v>
      </c>
      <c r="J163" s="436"/>
      <c r="K163" s="457"/>
      <c r="L163" s="368">
        <f t="shared" ca="1" si="17"/>
        <v>1</v>
      </c>
      <c r="M163" s="457" t="s">
        <v>1623</v>
      </c>
    </row>
    <row r="164" spans="1:21" x14ac:dyDescent="0.3">
      <c r="A164" s="87" t="s">
        <v>921</v>
      </c>
      <c r="B164" s="173"/>
      <c r="C164" s="234"/>
      <c r="D164" s="237">
        <f>Tilinpäätöstiedot!D96</f>
        <v>0</v>
      </c>
      <c r="F164"/>
      <c r="G164" s="266">
        <f ca="1">IF(L162=1,IF(L164=1,1,""),"")</f>
        <v>1</v>
      </c>
      <c r="H164" s="436">
        <f t="shared" ca="1" si="16"/>
        <v>0</v>
      </c>
      <c r="I164" s="443" t="s">
        <v>2324</v>
      </c>
      <c r="J164" s="436"/>
      <c r="K164" s="457"/>
      <c r="L164" s="368">
        <f t="shared" ca="1" si="17"/>
        <v>1</v>
      </c>
      <c r="M164" s="457" t="s">
        <v>1623</v>
      </c>
    </row>
    <row r="165" spans="1:21" ht="28.8" x14ac:dyDescent="0.3">
      <c r="A165" s="492" t="s">
        <v>1591</v>
      </c>
      <c r="B165" s="507"/>
      <c r="C165" s="507"/>
      <c r="D165" s="557" t="str">
        <f>IF(Tilinpäätöstiedot!G103=0,"",(Tilinpäätöstiedot!G12+Tilinpäätöstiedot!G88+Tilinpäätöstiedot!G91+Tilinpäätöstiedot!G89+Tilinpäätöstiedot!G90)/Tilinpäätöstiedot!G103)</f>
        <v/>
      </c>
      <c r="E165" s="373"/>
      <c r="F165" s="430"/>
      <c r="G165" s="266">
        <f ca="1">IF(L163=1,IF(L165=1,1,""),"")</f>
        <v>1</v>
      </c>
      <c r="H165" s="436">
        <f t="shared" ca="1" si="16"/>
        <v>0</v>
      </c>
      <c r="I165" s="443" t="s">
        <v>2252</v>
      </c>
      <c r="J165" s="436"/>
      <c r="K165" s="457"/>
      <c r="L165" s="368">
        <f t="shared" ca="1" si="17"/>
        <v>1</v>
      </c>
      <c r="M165" s="457" t="s">
        <v>1623</v>
      </c>
      <c r="R165" s="2"/>
    </row>
    <row r="166" spans="1:21" x14ac:dyDescent="0.3">
      <c r="A166" s="87" t="s">
        <v>922</v>
      </c>
      <c r="B166" s="173"/>
      <c r="C166" s="234"/>
      <c r="D166" s="467">
        <f>Tilinpäätöstiedot!G117+Tilinpäätöstiedot!G118</f>
        <v>0</v>
      </c>
      <c r="E166" s="2"/>
      <c r="F166"/>
      <c r="G166" s="266">
        <f ca="1">IF(SUM(L166:L167)=2,1,0)</f>
        <v>1</v>
      </c>
      <c r="H166" s="436">
        <f t="shared" ca="1" si="16"/>
        <v>0</v>
      </c>
      <c r="I166" s="254" t="s">
        <v>2253</v>
      </c>
      <c r="J166" s="28" t="s">
        <v>1041</v>
      </c>
      <c r="L166" s="368">
        <f t="shared" ca="1" si="17"/>
        <v>1</v>
      </c>
      <c r="M166" s="475" t="s">
        <v>2236</v>
      </c>
      <c r="Q166" s="2"/>
    </row>
    <row r="167" spans="1:21" x14ac:dyDescent="0.3">
      <c r="A167" s="87" t="s">
        <v>923</v>
      </c>
      <c r="B167" s="173"/>
      <c r="C167" s="234"/>
      <c r="D167" s="467">
        <f>Tilinpäätöstiedot!G124</f>
        <v>0</v>
      </c>
      <c r="E167" s="98"/>
      <c r="F167"/>
      <c r="G167" s="352"/>
      <c r="H167" s="353">
        <f ca="1">INDIRECT(I167)</f>
        <v>0</v>
      </c>
      <c r="I167" s="354" t="s">
        <v>1477</v>
      </c>
      <c r="J167" s="355" t="s">
        <v>1041</v>
      </c>
      <c r="K167" s="356"/>
      <c r="L167" s="368">
        <f t="shared" ca="1" si="17"/>
        <v>1</v>
      </c>
      <c r="M167" s="475" t="s">
        <v>2236</v>
      </c>
    </row>
    <row r="168" spans="1:21" x14ac:dyDescent="0.3">
      <c r="A168" s="490" t="s">
        <v>924</v>
      </c>
      <c r="B168" s="235"/>
      <c r="C168" s="234"/>
      <c r="D168" s="470" t="str">
        <f>Tilinpäätöstiedot!G129</f>
        <v/>
      </c>
      <c r="E168" s="98"/>
      <c r="F168"/>
      <c r="G168" s="266">
        <f ca="1">IF(H168=0, 1, "")</f>
        <v>1</v>
      </c>
      <c r="H168" s="436">
        <f ca="1">INDIRECT(I168)</f>
        <v>0</v>
      </c>
      <c r="I168" s="254" t="s">
        <v>324</v>
      </c>
      <c r="J168" s="28" t="s">
        <v>1041</v>
      </c>
      <c r="L168" s="437"/>
      <c r="M168" s="475" t="s">
        <v>2236</v>
      </c>
    </row>
    <row r="169" spans="1:21" x14ac:dyDescent="0.3">
      <c r="A169" s="87" t="s">
        <v>925</v>
      </c>
      <c r="B169" s="173"/>
      <c r="C169" s="234"/>
      <c r="D169" s="467">
        <f>Tilinpäätöstiedot!G131</f>
        <v>0</v>
      </c>
      <c r="E169" s="98"/>
      <c r="F169"/>
      <c r="H169" s="436">
        <f t="shared" ref="H169:H171" ca="1" si="18">INDIRECT(I169)</f>
        <v>0</v>
      </c>
      <c r="I169" s="666" t="s">
        <v>653</v>
      </c>
      <c r="K169"/>
      <c r="L169" s="49"/>
      <c r="M169" t="s">
        <v>2285</v>
      </c>
      <c r="U169" s="2"/>
    </row>
    <row r="170" spans="1:21" x14ac:dyDescent="0.3">
      <c r="A170" s="87" t="s">
        <v>926</v>
      </c>
      <c r="B170" s="173"/>
      <c r="C170" s="234"/>
      <c r="D170" s="467">
        <f>Tilinpäätöstiedot!G132</f>
        <v>0</v>
      </c>
      <c r="E170" s="98"/>
      <c r="F170"/>
      <c r="H170" s="436">
        <f t="shared" ca="1" si="18"/>
        <v>0</v>
      </c>
      <c r="I170" s="666" t="s">
        <v>2329</v>
      </c>
      <c r="J170" s="13"/>
      <c r="K170"/>
      <c r="L170" s="49"/>
      <c r="M170" s="475" t="s">
        <v>2285</v>
      </c>
      <c r="S170" s="2"/>
    </row>
    <row r="171" spans="1:21" x14ac:dyDescent="0.3">
      <c r="A171" s="282" t="s">
        <v>330</v>
      </c>
      <c r="B171" s="173"/>
      <c r="C171" s="234"/>
      <c r="D171" s="471" t="str">
        <f>Tilinpäätöstiedot!G133</f>
        <v/>
      </c>
      <c r="E171" s="98"/>
      <c r="F171"/>
      <c r="H171" s="436" t="str">
        <f t="shared" ca="1" si="18"/>
        <v>0</v>
      </c>
      <c r="I171" s="669" t="s">
        <v>1482</v>
      </c>
    </row>
    <row r="172" spans="1:21" x14ac:dyDescent="0.3">
      <c r="A172" s="87" t="s">
        <v>927</v>
      </c>
      <c r="B172" s="173"/>
      <c r="C172" s="172"/>
      <c r="D172" s="467">
        <f>Tilinpäätöstiedot!D149</f>
        <v>0</v>
      </c>
      <c r="E172" s="98"/>
      <c r="F172"/>
      <c r="H172" s="436">
        <f t="shared" ref="H172:H191" ca="1" si="19">INDIRECT(I172)</f>
        <v>0</v>
      </c>
      <c r="I172" s="666" t="s">
        <v>654</v>
      </c>
      <c r="K172"/>
      <c r="L172" s="49"/>
      <c r="M172" s="475" t="s">
        <v>2285</v>
      </c>
    </row>
    <row r="173" spans="1:21" x14ac:dyDescent="0.3">
      <c r="A173" s="87" t="s">
        <v>928</v>
      </c>
      <c r="B173" s="173"/>
      <c r="C173" s="172"/>
      <c r="D173" s="467">
        <f>Tilinpäätöstiedot!D151</f>
        <v>0</v>
      </c>
      <c r="E173" s="98"/>
      <c r="F173"/>
      <c r="H173" s="436">
        <f t="shared" ca="1" si="19"/>
        <v>0</v>
      </c>
      <c r="I173" s="666" t="s">
        <v>2330</v>
      </c>
      <c r="J173" s="13"/>
      <c r="K173"/>
      <c r="L173" s="49"/>
      <c r="M173" s="475" t="s">
        <v>2285</v>
      </c>
    </row>
    <row r="174" spans="1:21" x14ac:dyDescent="0.3">
      <c r="A174" s="87" t="s">
        <v>929</v>
      </c>
      <c r="B174" s="173"/>
      <c r="C174" s="172"/>
      <c r="D174" s="467">
        <f>Tilinpäätöstiedot!D152</f>
        <v>0</v>
      </c>
      <c r="E174" s="98"/>
      <c r="F174"/>
      <c r="H174" s="436" t="str">
        <f t="shared" ca="1" si="19"/>
        <v>0</v>
      </c>
      <c r="I174" s="669" t="s">
        <v>1483</v>
      </c>
    </row>
    <row r="175" spans="1:21" x14ac:dyDescent="0.3">
      <c r="A175" s="282" t="s">
        <v>930</v>
      </c>
      <c r="B175" s="173"/>
      <c r="C175" s="172"/>
      <c r="D175" s="471" t="str">
        <f>Tilinpäätöstiedot!D154</f>
        <v/>
      </c>
      <c r="E175" s="98"/>
      <c r="F175"/>
      <c r="H175" s="436">
        <f t="shared" ca="1" si="19"/>
        <v>0</v>
      </c>
      <c r="I175" s="667" t="s">
        <v>2331</v>
      </c>
      <c r="J175" s="13"/>
      <c r="K175"/>
      <c r="L175" s="49"/>
      <c r="M175" s="475" t="s">
        <v>2285</v>
      </c>
      <c r="N175" s="26"/>
    </row>
    <row r="176" spans="1:21" x14ac:dyDescent="0.3">
      <c r="A176" s="88"/>
      <c r="B176" s="9"/>
      <c r="C176" s="9"/>
      <c r="D176" s="103"/>
      <c r="E176" s="98"/>
      <c r="F176"/>
      <c r="H176" s="436">
        <f t="shared" ca="1" si="19"/>
        <v>0</v>
      </c>
      <c r="I176" s="664" t="s">
        <v>2332</v>
      </c>
      <c r="M176" s="475" t="s">
        <v>2285</v>
      </c>
      <c r="N176" s="26"/>
    </row>
    <row r="177" spans="1:21" x14ac:dyDescent="0.3">
      <c r="A177" s="233" t="s">
        <v>309</v>
      </c>
      <c r="B177" s="40"/>
      <c r="C177" s="57"/>
      <c r="D177" s="104"/>
      <c r="E177" s="52"/>
      <c r="F177"/>
      <c r="H177" s="436">
        <f t="shared" ca="1" si="19"/>
        <v>0</v>
      </c>
      <c r="I177" s="670" t="s">
        <v>437</v>
      </c>
      <c r="J177" s="13"/>
      <c r="K177"/>
      <c r="L177" s="49"/>
      <c r="M177" s="475" t="s">
        <v>2285</v>
      </c>
      <c r="N177" s="29"/>
    </row>
    <row r="178" spans="1:21" x14ac:dyDescent="0.3">
      <c r="A178" s="389" t="s">
        <v>1054</v>
      </c>
      <c r="B178" s="389"/>
      <c r="C178" s="387"/>
      <c r="D178" s="396"/>
      <c r="E178" s="116"/>
      <c r="F178"/>
      <c r="H178" s="436">
        <f t="shared" ca="1" si="19"/>
        <v>0</v>
      </c>
      <c r="I178" s="670" t="s">
        <v>438</v>
      </c>
      <c r="J178" s="13"/>
      <c r="K178"/>
      <c r="L178" s="49"/>
      <c r="M178" s="475" t="s">
        <v>2285</v>
      </c>
      <c r="O178" s="1" t="s">
        <v>934</v>
      </c>
    </row>
    <row r="179" spans="1:21" x14ac:dyDescent="0.3">
      <c r="A179" s="87" t="s">
        <v>973</v>
      </c>
      <c r="B179" s="173"/>
      <c r="C179" s="172"/>
      <c r="D179" s="516"/>
      <c r="E179" s="116" t="str">
        <f ca="1">IF(G6&lt;27, IF(G149=1,IF(G153=1,"Tietoja puuttuu",""),""),"")</f>
        <v/>
      </c>
      <c r="F179"/>
      <c r="H179" s="436">
        <f t="shared" ca="1" si="19"/>
        <v>0</v>
      </c>
      <c r="I179" s="670" t="s">
        <v>1311</v>
      </c>
      <c r="J179" s="13"/>
      <c r="K179"/>
      <c r="L179" s="49"/>
      <c r="M179" s="475" t="s">
        <v>2285</v>
      </c>
      <c r="U179" s="15"/>
    </row>
    <row r="180" spans="1:21" x14ac:dyDescent="0.3">
      <c r="A180" s="498" t="s">
        <v>1589</v>
      </c>
      <c r="B180" s="507"/>
      <c r="C180" s="506"/>
      <c r="D180" s="516"/>
      <c r="E180" s="116" t="str">
        <f ca="1">IF(G6&lt;27, IF(G162=1,IF(G164=1,"Tietoja puuttuu",""),""),"")</f>
        <v/>
      </c>
      <c r="F180" s="457"/>
      <c r="H180" s="436">
        <f t="shared" ca="1" si="19"/>
        <v>0</v>
      </c>
      <c r="I180" s="415" t="s">
        <v>2333</v>
      </c>
      <c r="M180" s="475" t="s">
        <v>2285</v>
      </c>
      <c r="O180" s="1" t="s">
        <v>776</v>
      </c>
      <c r="U180" s="16" t="s">
        <v>760</v>
      </c>
    </row>
    <row r="181" spans="1:21" x14ac:dyDescent="0.3">
      <c r="A181" s="498" t="s">
        <v>1590</v>
      </c>
      <c r="B181" s="507"/>
      <c r="C181" s="506"/>
      <c r="D181" s="516"/>
      <c r="E181" s="116" t="str">
        <f ca="1">IF(G6&lt;27, IF(G163=1,IF(G165=1,"Tietoja puuttuu",""),""),"")</f>
        <v/>
      </c>
      <c r="F181" s="457"/>
      <c r="H181" s="436">
        <f t="shared" ca="1" si="19"/>
        <v>0</v>
      </c>
      <c r="I181" s="671" t="s">
        <v>681</v>
      </c>
      <c r="J181" s="13"/>
      <c r="K181"/>
      <c r="L181" s="49"/>
      <c r="M181" s="475" t="s">
        <v>2285</v>
      </c>
      <c r="P181" s="2"/>
    </row>
    <row r="182" spans="1:21" x14ac:dyDescent="0.3">
      <c r="A182" s="87" t="s">
        <v>974</v>
      </c>
      <c r="B182" s="173"/>
      <c r="C182" s="172"/>
      <c r="D182" s="516"/>
      <c r="E182" s="116" t="str">
        <f ca="1">IF(G6&lt;27, IF(G150=1,IF(G154=1,"Tietoja puuttuu",""),""),"")</f>
        <v/>
      </c>
      <c r="F182" s="457"/>
      <c r="H182" s="436">
        <f t="shared" ca="1" si="19"/>
        <v>0</v>
      </c>
      <c r="I182" s="671" t="s">
        <v>2334</v>
      </c>
      <c r="J182" s="13"/>
      <c r="K182" s="98"/>
      <c r="L182" s="49"/>
      <c r="M182" s="475" t="s">
        <v>2285</v>
      </c>
      <c r="N182" s="23" t="s">
        <v>1041</v>
      </c>
    </row>
    <row r="183" spans="1:21" x14ac:dyDescent="0.3">
      <c r="A183" s="87" t="s">
        <v>775</v>
      </c>
      <c r="B183" s="173"/>
      <c r="C183" s="172"/>
      <c r="D183" s="516"/>
      <c r="E183" s="116" t="str">
        <f ca="1">IF(G6&lt;27, IF(G151=1,IF(G155=1,"Tietoja puuttuu",""),""),"")</f>
        <v/>
      </c>
      <c r="F183"/>
      <c r="H183" s="436">
        <f t="shared" ca="1" si="19"/>
        <v>0</v>
      </c>
      <c r="I183" s="671" t="s">
        <v>519</v>
      </c>
      <c r="J183" s="13"/>
      <c r="K183"/>
      <c r="L183" s="49"/>
      <c r="M183" s="475" t="s">
        <v>2285</v>
      </c>
      <c r="O183" s="2"/>
    </row>
    <row r="184" spans="1:21" x14ac:dyDescent="0.3">
      <c r="A184" s="83" t="s">
        <v>1279</v>
      </c>
      <c r="B184" s="173"/>
      <c r="C184" s="172"/>
      <c r="D184" s="522"/>
      <c r="E184" s="116"/>
      <c r="F184"/>
      <c r="H184" s="436">
        <f ca="1">INDIRECT(I184)</f>
        <v>0</v>
      </c>
      <c r="I184" s="664" t="s">
        <v>1498</v>
      </c>
      <c r="J184" s="28" t="s">
        <v>1041</v>
      </c>
      <c r="K184" s="1"/>
      <c r="M184" s="1"/>
    </row>
    <row r="185" spans="1:21" x14ac:dyDescent="0.3">
      <c r="A185" s="389" t="s">
        <v>1055</v>
      </c>
      <c r="B185" s="389"/>
      <c r="C185" s="387"/>
      <c r="D185" s="396"/>
      <c r="E185" s="52"/>
      <c r="F185"/>
      <c r="H185" s="436">
        <f ca="1">INDIRECT(I185)</f>
        <v>0</v>
      </c>
      <c r="I185" s="664" t="s">
        <v>323</v>
      </c>
      <c r="J185" s="28" t="s">
        <v>1041</v>
      </c>
      <c r="K185" s="33"/>
      <c r="L185" s="33"/>
      <c r="M185" s="33"/>
    </row>
    <row r="186" spans="1:21" x14ac:dyDescent="0.3">
      <c r="A186" s="87" t="s">
        <v>973</v>
      </c>
      <c r="B186" s="173"/>
      <c r="C186" s="172"/>
      <c r="D186" s="516"/>
      <c r="E186" s="117" t="str">
        <f ca="1">IF(G6&lt;27, IF(G149=1,IF(G153=1,"Tietoja puuttuu",""),""),"")</f>
        <v/>
      </c>
      <c r="F186"/>
      <c r="H186" s="17">
        <f t="shared" ca="1" si="19"/>
        <v>0</v>
      </c>
      <c r="I186" s="672" t="s">
        <v>529</v>
      </c>
    </row>
    <row r="187" spans="1:21" x14ac:dyDescent="0.3">
      <c r="A187" s="498" t="s">
        <v>1589</v>
      </c>
      <c r="B187" s="507"/>
      <c r="C187" s="506"/>
      <c r="D187" s="516"/>
      <c r="E187" s="116" t="str">
        <f ca="1">IF(G6&lt;27, IF(G164=1,IF(G162=1,"Tietoja puuttuu",""),""),"")</f>
        <v/>
      </c>
      <c r="F187" s="430"/>
      <c r="H187" s="17">
        <f t="shared" ca="1" si="19"/>
        <v>0</v>
      </c>
      <c r="I187" s="672" t="s">
        <v>530</v>
      </c>
    </row>
    <row r="188" spans="1:21" x14ac:dyDescent="0.3">
      <c r="A188" s="498" t="s">
        <v>1590</v>
      </c>
      <c r="B188" s="507"/>
      <c r="C188" s="506"/>
      <c r="D188" s="516"/>
      <c r="E188" s="116" t="str">
        <f ca="1">IF(G6&lt;27, IF(G165=1,IF(G163=1,"Tietoja puuttuu",""),""),"")</f>
        <v/>
      </c>
      <c r="F188" s="430"/>
      <c r="H188" s="436">
        <f t="shared" ca="1" si="19"/>
        <v>0</v>
      </c>
      <c r="I188" s="668" t="s">
        <v>518</v>
      </c>
      <c r="J188" s="113"/>
      <c r="K188"/>
      <c r="L188" s="49"/>
      <c r="M188" s="475" t="s">
        <v>2285</v>
      </c>
    </row>
    <row r="189" spans="1:21" x14ac:dyDescent="0.3">
      <c r="A189" s="87" t="s">
        <v>974</v>
      </c>
      <c r="B189" s="173"/>
      <c r="C189" s="172"/>
      <c r="D189" s="516"/>
      <c r="E189" s="117" t="str">
        <f ca="1">IF(G6&lt;27, IF(G150=1,IF(G154=1,"Tietoja puuttuu",""),""),"")</f>
        <v/>
      </c>
      <c r="F189"/>
      <c r="G189" s="266">
        <f ca="1">IF(H189=0, 1, "")</f>
        <v>1</v>
      </c>
      <c r="H189" s="436">
        <f t="shared" ca="1" si="19"/>
        <v>0</v>
      </c>
      <c r="I189" s="665" t="s">
        <v>1381</v>
      </c>
      <c r="J189" s="28" t="s">
        <v>1041</v>
      </c>
      <c r="L189" s="437"/>
      <c r="M189" s="475" t="s">
        <v>2285</v>
      </c>
    </row>
    <row r="190" spans="1:21" x14ac:dyDescent="0.3">
      <c r="A190" s="87" t="s">
        <v>775</v>
      </c>
      <c r="B190" s="173"/>
      <c r="C190" s="172"/>
      <c r="D190" s="516"/>
      <c r="E190" s="117" t="str">
        <f ca="1">IF(G6&lt;27, IF(G151=1,IF(G155=1,"Tietoja puuttuu",""),""),"")</f>
        <v/>
      </c>
      <c r="F190"/>
      <c r="G190" s="266">
        <f ca="1">IF(H190=0, 1, "")</f>
        <v>1</v>
      </c>
      <c r="H190" s="436">
        <f t="shared" ca="1" si="19"/>
        <v>0</v>
      </c>
      <c r="I190" s="665" t="s">
        <v>1365</v>
      </c>
      <c r="J190" s="28" t="s">
        <v>1041</v>
      </c>
      <c r="L190" s="437"/>
      <c r="M190" s="475" t="s">
        <v>2285</v>
      </c>
    </row>
    <row r="191" spans="1:21" x14ac:dyDescent="0.3">
      <c r="A191" s="83" t="s">
        <v>1279</v>
      </c>
      <c r="B191" s="173"/>
      <c r="C191" s="172"/>
      <c r="D191" s="522"/>
      <c r="E191" s="52"/>
      <c r="F191"/>
      <c r="G191" s="266">
        <f ca="1">IF(H191=0, 1, "")</f>
        <v>1</v>
      </c>
      <c r="H191" s="436">
        <f t="shared" ca="1" si="19"/>
        <v>0</v>
      </c>
      <c r="I191" s="321" t="s">
        <v>2314</v>
      </c>
      <c r="J191" s="28" t="s">
        <v>1041</v>
      </c>
      <c r="K191"/>
      <c r="L191" s="49"/>
      <c r="M191" s="475" t="s">
        <v>2285</v>
      </c>
    </row>
    <row r="192" spans="1:21" x14ac:dyDescent="0.3">
      <c r="A192" s="87"/>
      <c r="B192" s="38"/>
      <c r="C192" s="38"/>
      <c r="D192" s="107"/>
      <c r="E192" s="52"/>
      <c r="F192"/>
      <c r="H192" s="1"/>
      <c r="I192" s="258"/>
      <c r="J192" s="1"/>
    </row>
    <row r="193" spans="1:10" x14ac:dyDescent="0.3">
      <c r="A193" s="100" t="s">
        <v>991</v>
      </c>
      <c r="B193" s="57"/>
      <c r="C193" s="57"/>
      <c r="D193" s="101"/>
      <c r="E193" s="52"/>
      <c r="F193"/>
      <c r="H193" s="33"/>
      <c r="I193" s="259"/>
      <c r="J193" s="33"/>
    </row>
    <row r="194" spans="1:10" x14ac:dyDescent="0.3">
      <c r="A194" s="83" t="s">
        <v>994</v>
      </c>
      <c r="B194" s="34"/>
      <c r="C194" s="60"/>
      <c r="D194" s="513"/>
      <c r="E194" s="67"/>
      <c r="F194" s="43" t="str">
        <f>IF(LEN(D194)&gt;1, (LEN(D194)) &amp; "/1000 merkkiä", "Max. 1000 merkkiä")</f>
        <v>Max. 1000 merkkiä</v>
      </c>
    </row>
    <row r="195" spans="1:10" x14ac:dyDescent="0.3">
      <c r="A195" s="83"/>
      <c r="B195" s="34"/>
      <c r="C195" s="34"/>
      <c r="D195" s="60"/>
      <c r="E195" s="52"/>
      <c r="F195"/>
    </row>
    <row r="196" spans="1:10" x14ac:dyDescent="0.3">
      <c r="A196" s="100" t="s">
        <v>993</v>
      </c>
      <c r="B196" s="57"/>
      <c r="C196" s="57"/>
      <c r="D196" s="101"/>
      <c r="E196" s="52"/>
      <c r="F196"/>
    </row>
    <row r="197" spans="1:10" x14ac:dyDescent="0.3">
      <c r="A197" s="87" t="s">
        <v>736</v>
      </c>
      <c r="B197" s="38"/>
      <c r="C197" s="38"/>
      <c r="D197" s="521"/>
      <c r="E197" s="123" t="str">
        <f ca="1">IF(G6&lt;27, IF(G158=1, "Tietoja puuttuu", ""), "")</f>
        <v/>
      </c>
      <c r="F197"/>
    </row>
    <row r="198" spans="1:10" x14ac:dyDescent="0.3">
      <c r="A198" s="89" t="s">
        <v>737</v>
      </c>
      <c r="B198" s="65"/>
      <c r="C198" s="65"/>
      <c r="D198" s="105" t="s">
        <v>737</v>
      </c>
      <c r="E198" s="52"/>
      <c r="F198"/>
    </row>
    <row r="199" spans="1:10" x14ac:dyDescent="0.3">
      <c r="A199" s="230"/>
      <c r="B199" s="231"/>
      <c r="C199" s="231"/>
      <c r="D199" s="232"/>
      <c r="E199" s="52"/>
      <c r="F199"/>
    </row>
    <row r="200" spans="1:10" x14ac:dyDescent="0.3">
      <c r="A200" s="230"/>
      <c r="B200" s="231"/>
      <c r="C200" s="231"/>
      <c r="D200" s="232"/>
      <c r="E200" s="52"/>
      <c r="F200"/>
    </row>
    <row r="201" spans="1:10" x14ac:dyDescent="0.3">
      <c r="A201" s="114"/>
      <c r="B201" s="115"/>
      <c r="C201" s="115"/>
      <c r="D201" s="465"/>
      <c r="E201" s="116" t="str">
        <f ca="1">IF(G6&lt;27, IF(SUM(L159:L160)=2, "Tietoja puuttuu", ""), "")</f>
        <v/>
      </c>
      <c r="F201"/>
    </row>
    <row r="202" spans="1:10" x14ac:dyDescent="0.3">
      <c r="A202" s="88" t="s">
        <v>738</v>
      </c>
      <c r="B202" s="39"/>
      <c r="C202" s="39"/>
      <c r="D202" s="106" t="s">
        <v>738</v>
      </c>
      <c r="E202" s="52"/>
      <c r="F202"/>
    </row>
    <row r="204" spans="1:10" x14ac:dyDescent="0.3">
      <c r="A204" s="1" t="s">
        <v>2427</v>
      </c>
      <c r="B204" s="59"/>
      <c r="C204" s="59"/>
      <c r="E204" s="374"/>
      <c r="F204" s="1"/>
    </row>
    <row r="205" spans="1:10" x14ac:dyDescent="0.3">
      <c r="A205" s="17" t="s">
        <v>2428</v>
      </c>
      <c r="E205" s="58"/>
      <c r="F205" s="33"/>
    </row>
    <row r="206" spans="1:10" x14ac:dyDescent="0.3">
      <c r="A206" s="11" t="s">
        <v>2429</v>
      </c>
      <c r="B206" s="9"/>
      <c r="C206" s="9"/>
    </row>
    <row r="207" spans="1:10" x14ac:dyDescent="0.3">
      <c r="A207" s="11"/>
      <c r="B207" s="9"/>
      <c r="C207" s="9"/>
    </row>
    <row r="208" spans="1:10" x14ac:dyDescent="0.3">
      <c r="A208" s="227" t="s">
        <v>1281</v>
      </c>
      <c r="B208" s="9"/>
      <c r="C208" s="9"/>
    </row>
    <row r="209" spans="1:3" x14ac:dyDescent="0.3">
      <c r="A209" s="228" t="s">
        <v>1280</v>
      </c>
      <c r="B209" s="9"/>
      <c r="C209" s="9"/>
    </row>
    <row r="210" spans="1:3" x14ac:dyDescent="0.3">
      <c r="A210" s="227" t="s">
        <v>1282</v>
      </c>
      <c r="B210" s="9"/>
      <c r="C210" s="9"/>
    </row>
    <row r="211" spans="1:3" x14ac:dyDescent="0.3">
      <c r="A211" s="491" t="s">
        <v>1630</v>
      </c>
      <c r="B211" s="9"/>
      <c r="C211" s="9"/>
    </row>
    <row r="212" spans="1:3" x14ac:dyDescent="0.3">
      <c r="A212" s="11"/>
      <c r="B212" s="9"/>
      <c r="C212" s="9"/>
    </row>
    <row r="213" spans="1:3" x14ac:dyDescent="0.3">
      <c r="A213" s="11"/>
      <c r="B213" s="9"/>
      <c r="C213" s="9"/>
    </row>
    <row r="214" spans="1:3" x14ac:dyDescent="0.3">
      <c r="A214" s="11"/>
      <c r="B214" s="9"/>
      <c r="C214" s="9"/>
    </row>
    <row r="215" spans="1:3" x14ac:dyDescent="0.3">
      <c r="A215" s="11"/>
      <c r="B215" s="9"/>
      <c r="C215" s="9"/>
    </row>
    <row r="216" spans="1:3" x14ac:dyDescent="0.3">
      <c r="A216" s="11"/>
      <c r="B216" s="9"/>
      <c r="C216" s="9"/>
    </row>
    <row r="217" spans="1:3" x14ac:dyDescent="0.3">
      <c r="A217" s="11"/>
      <c r="B217" s="9"/>
      <c r="C217" s="9"/>
    </row>
    <row r="218" spans="1:3" x14ac:dyDescent="0.3">
      <c r="A218" s="11"/>
      <c r="B218" s="9"/>
      <c r="C218" s="9"/>
    </row>
    <row r="219" spans="1:3" x14ac:dyDescent="0.3">
      <c r="A219" s="11"/>
      <c r="B219" s="9"/>
      <c r="C219" s="9"/>
    </row>
    <row r="220" spans="1:3" x14ac:dyDescent="0.3">
      <c r="A220" s="11"/>
      <c r="B220" s="9"/>
      <c r="C220" s="9"/>
    </row>
    <row r="221" spans="1:3" x14ac:dyDescent="0.3">
      <c r="A221" s="11"/>
      <c r="B221" s="9"/>
      <c r="C221" s="9"/>
    </row>
    <row r="222" spans="1:3" x14ac:dyDescent="0.3">
      <c r="A222" s="11"/>
      <c r="B222" s="9"/>
      <c r="C222" s="9"/>
    </row>
    <row r="223" spans="1:3" x14ac:dyDescent="0.3">
      <c r="A223" s="11"/>
      <c r="B223" s="9"/>
      <c r="C223" s="9"/>
    </row>
    <row r="224" spans="1:3" x14ac:dyDescent="0.3">
      <c r="A224" s="11"/>
      <c r="B224" s="9"/>
      <c r="C224" s="9"/>
    </row>
    <row r="225" spans="1:3" x14ac:dyDescent="0.3">
      <c r="A225" s="11"/>
      <c r="B225" s="9"/>
      <c r="C225" s="9"/>
    </row>
    <row r="226" spans="1:3" x14ac:dyDescent="0.3">
      <c r="A226" s="11"/>
      <c r="B226" s="9"/>
      <c r="C226" s="9"/>
    </row>
    <row r="227" spans="1:3" x14ac:dyDescent="0.3">
      <c r="A227" s="11"/>
      <c r="B227" s="9"/>
      <c r="C227" s="9"/>
    </row>
    <row r="228" spans="1:3" x14ac:dyDescent="0.3">
      <c r="A228" s="11"/>
      <c r="B228" s="9"/>
      <c r="C228" s="9"/>
    </row>
    <row r="229" spans="1:3" x14ac:dyDescent="0.3">
      <c r="A229" s="11"/>
      <c r="B229" s="9"/>
      <c r="C229" s="9"/>
    </row>
    <row r="230" spans="1:3" x14ac:dyDescent="0.3">
      <c r="A230" s="11"/>
      <c r="B230" s="9"/>
      <c r="C230" s="9"/>
    </row>
    <row r="231" spans="1:3" x14ac:dyDescent="0.3">
      <c r="A231" s="11"/>
      <c r="B231" s="9"/>
      <c r="C231" s="9"/>
    </row>
    <row r="232" spans="1:3" x14ac:dyDescent="0.3">
      <c r="A232" s="11"/>
      <c r="B232" s="9"/>
      <c r="C232" s="9"/>
    </row>
    <row r="233" spans="1:3" x14ac:dyDescent="0.3">
      <c r="A233" s="11"/>
      <c r="B233" s="9"/>
      <c r="C233" s="9"/>
    </row>
    <row r="234" spans="1:3" x14ac:dyDescent="0.3">
      <c r="A234" s="11"/>
      <c r="B234" s="9"/>
      <c r="C234" s="9"/>
    </row>
    <row r="235" spans="1:3" x14ac:dyDescent="0.3">
      <c r="A235" s="11"/>
      <c r="B235" s="9"/>
      <c r="C235" s="9"/>
    </row>
    <row r="236" spans="1:3" x14ac:dyDescent="0.3">
      <c r="A236" s="11"/>
      <c r="B236" s="9"/>
      <c r="C236" s="9"/>
    </row>
    <row r="237" spans="1:3" x14ac:dyDescent="0.3">
      <c r="A237" s="11"/>
      <c r="B237" s="9"/>
      <c r="C237" s="9"/>
    </row>
    <row r="238" spans="1:3" x14ac:dyDescent="0.3">
      <c r="A238" s="11"/>
      <c r="B238" s="9"/>
      <c r="C238" s="9"/>
    </row>
    <row r="239" spans="1:3" x14ac:dyDescent="0.3">
      <c r="A239" s="11"/>
      <c r="B239" s="9"/>
      <c r="C239" s="9"/>
    </row>
    <row r="240" spans="1:3" x14ac:dyDescent="0.3">
      <c r="A240" s="11"/>
      <c r="B240" s="9"/>
      <c r="C240" s="9"/>
    </row>
    <row r="241" spans="1:3" x14ac:dyDescent="0.3">
      <c r="A241" s="11"/>
      <c r="B241" s="9"/>
      <c r="C241" s="9"/>
    </row>
    <row r="242" spans="1:3" x14ac:dyDescent="0.3">
      <c r="A242" s="11"/>
      <c r="B242" s="9"/>
      <c r="C242" s="9"/>
    </row>
    <row r="243" spans="1:3" x14ac:dyDescent="0.3">
      <c r="A243" s="11"/>
      <c r="B243" s="9"/>
      <c r="C243" s="9"/>
    </row>
    <row r="244" spans="1:3" x14ac:dyDescent="0.3">
      <c r="A244" s="11"/>
      <c r="B244" s="9"/>
      <c r="C244" s="9"/>
    </row>
    <row r="245" spans="1:3" x14ac:dyDescent="0.3">
      <c r="A245" s="11"/>
      <c r="B245" s="9"/>
      <c r="C245" s="9"/>
    </row>
    <row r="246" spans="1:3" x14ac:dyDescent="0.3">
      <c r="A246" s="11"/>
      <c r="B246" s="9"/>
      <c r="C246" s="9"/>
    </row>
    <row r="247" spans="1:3" x14ac:dyDescent="0.3">
      <c r="A247" s="11"/>
      <c r="B247" s="9"/>
      <c r="C247" s="9"/>
    </row>
    <row r="248" spans="1:3" x14ac:dyDescent="0.3">
      <c r="A248" s="11"/>
      <c r="B248" s="9"/>
      <c r="C248" s="9"/>
    </row>
    <row r="249" spans="1:3" x14ac:dyDescent="0.3">
      <c r="A249" s="11"/>
      <c r="B249" s="9"/>
      <c r="C249" s="9"/>
    </row>
    <row r="250" spans="1:3" x14ac:dyDescent="0.3">
      <c r="A250" s="11"/>
      <c r="B250" s="9"/>
      <c r="C250" s="9"/>
    </row>
    <row r="251" spans="1:3" x14ac:dyDescent="0.3">
      <c r="A251" s="11"/>
      <c r="B251" s="9"/>
      <c r="C251" s="9"/>
    </row>
    <row r="252" spans="1:3" x14ac:dyDescent="0.3">
      <c r="A252" s="11"/>
      <c r="B252" s="9"/>
      <c r="C252" s="9"/>
    </row>
    <row r="253" spans="1:3" x14ac:dyDescent="0.3">
      <c r="A253" s="11"/>
      <c r="B253" s="9"/>
      <c r="C253" s="9"/>
    </row>
    <row r="254" spans="1:3" x14ac:dyDescent="0.3">
      <c r="A254" s="11"/>
      <c r="B254" s="9"/>
      <c r="C254" s="9"/>
    </row>
    <row r="255" spans="1:3" x14ac:dyDescent="0.3">
      <c r="A255" s="11"/>
      <c r="B255" s="9"/>
      <c r="C255" s="9"/>
    </row>
    <row r="256" spans="1:3" x14ac:dyDescent="0.3">
      <c r="A256" s="11"/>
      <c r="B256" s="9"/>
      <c r="C256" s="9"/>
    </row>
    <row r="257" spans="1:3" x14ac:dyDescent="0.3">
      <c r="A257" s="11"/>
      <c r="B257" s="9"/>
      <c r="C257" s="9"/>
    </row>
    <row r="258" spans="1:3" x14ac:dyDescent="0.3">
      <c r="A258" s="11"/>
      <c r="B258" s="9"/>
      <c r="C258" s="9"/>
    </row>
    <row r="259" spans="1:3" x14ac:dyDescent="0.3">
      <c r="A259" s="11"/>
      <c r="B259" s="9"/>
      <c r="C259" s="9"/>
    </row>
    <row r="260" spans="1:3" x14ac:dyDescent="0.3">
      <c r="A260" s="11"/>
      <c r="B260" s="9"/>
      <c r="C260" s="9"/>
    </row>
    <row r="261" spans="1:3" x14ac:dyDescent="0.3">
      <c r="A261" s="11"/>
      <c r="B261" s="9"/>
      <c r="C261" s="9"/>
    </row>
    <row r="262" spans="1:3" x14ac:dyDescent="0.3">
      <c r="A262" s="11"/>
      <c r="B262" s="9"/>
      <c r="C262" s="9"/>
    </row>
    <row r="263" spans="1:3" x14ac:dyDescent="0.3">
      <c r="A263" s="11"/>
      <c r="B263" s="9"/>
      <c r="C263" s="9"/>
    </row>
    <row r="264" spans="1:3" x14ac:dyDescent="0.3">
      <c r="A264" s="11"/>
      <c r="B264" s="9"/>
      <c r="C264" s="9"/>
    </row>
    <row r="265" spans="1:3" x14ac:dyDescent="0.3">
      <c r="A265" s="11"/>
      <c r="B265" s="9"/>
      <c r="C265" s="9"/>
    </row>
    <row r="266" spans="1:3" x14ac:dyDescent="0.3">
      <c r="A266" s="11"/>
      <c r="B266" s="9"/>
      <c r="C266" s="9"/>
    </row>
    <row r="267" spans="1:3" x14ac:dyDescent="0.3">
      <c r="A267" s="11"/>
      <c r="B267" s="9"/>
      <c r="C267" s="9"/>
    </row>
    <row r="268" spans="1:3" x14ac:dyDescent="0.3">
      <c r="A268" s="11"/>
      <c r="B268" s="9"/>
      <c r="C268" s="9"/>
    </row>
    <row r="269" spans="1:3" x14ac:dyDescent="0.3">
      <c r="A269" s="11"/>
      <c r="B269" s="9"/>
      <c r="C269" s="9"/>
    </row>
    <row r="270" spans="1:3" x14ac:dyDescent="0.3">
      <c r="A270" s="11"/>
      <c r="B270" s="9"/>
      <c r="C270" s="9"/>
    </row>
    <row r="271" spans="1:3" x14ac:dyDescent="0.3">
      <c r="A271" s="11"/>
      <c r="B271" s="9"/>
      <c r="C271" s="9"/>
    </row>
    <row r="272" spans="1:3" x14ac:dyDescent="0.3">
      <c r="A272" s="11"/>
      <c r="B272" s="9"/>
      <c r="C272" s="9"/>
    </row>
    <row r="273" spans="1:3" x14ac:dyDescent="0.3">
      <c r="A273" s="11"/>
      <c r="B273" s="9"/>
      <c r="C273" s="9"/>
    </row>
    <row r="274" spans="1:3" x14ac:dyDescent="0.3">
      <c r="A274" s="11"/>
      <c r="B274" s="9"/>
      <c r="C274" s="9"/>
    </row>
    <row r="275" spans="1:3" x14ac:dyDescent="0.3">
      <c r="A275" s="11"/>
      <c r="B275" s="9"/>
      <c r="C275" s="9"/>
    </row>
    <row r="276" spans="1:3" x14ac:dyDescent="0.3">
      <c r="A276" s="11"/>
      <c r="B276" s="9"/>
      <c r="C276" s="9"/>
    </row>
    <row r="277" spans="1:3" x14ac:dyDescent="0.3">
      <c r="A277" s="11"/>
      <c r="B277" s="9"/>
      <c r="C277" s="9"/>
    </row>
    <row r="278" spans="1:3" x14ac:dyDescent="0.3">
      <c r="A278" s="11"/>
      <c r="B278" s="9"/>
      <c r="C278" s="9"/>
    </row>
    <row r="279" spans="1:3" x14ac:dyDescent="0.3">
      <c r="A279" s="11"/>
      <c r="B279" s="9"/>
      <c r="C279" s="9"/>
    </row>
    <row r="280" spans="1:3" x14ac:dyDescent="0.3">
      <c r="A280" s="11"/>
      <c r="B280" s="9"/>
      <c r="C280" s="9"/>
    </row>
    <row r="281" spans="1:3" x14ac:dyDescent="0.3">
      <c r="A281" s="11"/>
      <c r="B281" s="9"/>
      <c r="C281" s="9"/>
    </row>
    <row r="282" spans="1:3" x14ac:dyDescent="0.3">
      <c r="A282" s="11"/>
      <c r="B282" s="9"/>
      <c r="C282" s="9"/>
    </row>
  </sheetData>
  <sheetProtection algorithmName="SHA-512" hashValue="q/v6I1Jnxw4N0CgJ25bE4w3cdQuppf+AuSER6vv6Vy51MMmrdtwBAxsPbISzqJVajIvXPOKkxKEeDiJ27vgZ/w==" saltValue="YvA6QdqXaS5EENn0Z7rx3A==" spinCount="100000" sheet="1" objects="1" scenarios="1" selectLockedCells="1"/>
  <dataConsolidate/>
  <phoneticPr fontId="28" type="noConversion"/>
  <dataValidations count="25">
    <dataValidation type="textLength" operator="lessThanOrEqual" allowBlank="1" showInputMessage="1" showErrorMessage="1" error="Max. 40 merkkiä" prompt="Max. 40 merkkiä" sqref="D14:D15 D23:D24 D20 D26:D27">
      <formula1>40</formula1>
    </dataValidation>
    <dataValidation type="textLength" operator="lessThanOrEqual" allowBlank="1" showInputMessage="1" showErrorMessage="1" error="Max. 60 merkkiä" prompt="Max. 60 merkkiä" sqref="D9 D13 D11 D22 D25">
      <formula1>60</formula1>
    </dataValidation>
    <dataValidation type="textLength" operator="lessThanOrEqual" allowBlank="1" showInputMessage="1" showErrorMessage="1" error="Max. 20 merkkiä" prompt="Max. 20 merkkiä" sqref="D10">
      <formula1>20</formula1>
    </dataValidation>
    <dataValidation type="textLength" operator="lessThanOrEqual" allowBlank="1" showInputMessage="1" showErrorMessage="1" error="Max. 5 merkkiä" prompt="Max. 5 merkkiä" sqref="D12">
      <formula1>5</formula1>
    </dataValidation>
    <dataValidation type="textLength" allowBlank="1" showInputMessage="1" showErrorMessage="1" error="Kirjoita vähintään 8 numeroa_x000a_12345678 tai_x000a_1234567-8" prompt="Y-tunnus: 1234567-8" sqref="D16">
      <formula1>8</formula1>
      <formula2>9</formula2>
    </dataValidation>
    <dataValidation type="textLength" operator="lessThanOrEqual" allowBlank="1" showInputMessage="1" showErrorMessage="1" error="Max. 120 merkkiä" prompt="Max. 120 merkkiä" sqref="D19">
      <formula1>120</formula1>
    </dataValidation>
    <dataValidation type="textLength" operator="lessThanOrEqual" allowBlank="1" showInputMessage="1" showErrorMessage="1" error="Max. 80 merkkiä" prompt="Max. 80 merkkiä" sqref="D21">
      <formula1>80</formula1>
    </dataValidation>
    <dataValidation operator="equal" showInputMessage="1" showErrorMessage="1" error="Kirjoita tasan 10 numeroa_x000a_Solussa on automaattinen muotoilu" prompt="Tasan 10 numeroa" sqref="D31"/>
    <dataValidation type="date" allowBlank="1" showInputMessage="1" showErrorMessage="1" error="Kirjoita päivämäärä" sqref="D197 D32:D33">
      <formula1>40179</formula1>
      <formula2>43831</formula2>
    </dataValidation>
    <dataValidation type="list" operator="greaterThan" allowBlank="1" showInputMessage="1" showErrorMessage="1" error="Valitse listasta" sqref="D34">
      <formula1>$R$1:$R$3</formula1>
    </dataValidation>
    <dataValidation type="list" allowBlank="1" showInputMessage="1" showErrorMessage="1" error="Kyllä / Ei" prompt="Kyllä / Ei" sqref="C9:C15 C154 C156:C157">
      <formula1>$Q$1:$Q$2</formula1>
    </dataValidation>
    <dataValidation type="textLength" operator="lessThanOrEqual" allowBlank="1" showInputMessage="1" showErrorMessage="1" error="Max. 500 merkkiä" sqref="D99 D49">
      <formula1>500</formula1>
    </dataValidation>
    <dataValidation type="textLength" operator="lessThanOrEqual" allowBlank="1" showInputMessage="1" showErrorMessage="1" error="Max. 1000 merkkiä" sqref="D194 D110:D113 D133 D145 D147 D120:D121 D136:D141 D64 D73:D76 D78 D80 D108 D157 D115:D118 D53:D56 D68 D129:D131 D103:D106">
      <formula1>1000</formula1>
    </dataValidation>
    <dataValidation type="whole" operator="greaterThanOrEqual" allowBlank="1" showInputMessage="1" showErrorMessage="1" error="Kirjoita luku" sqref="D191 D184 B99:C99 B92:C94">
      <formula1>0</formula1>
    </dataValidation>
    <dataValidation type="textLength" operator="lessThanOrEqual" allowBlank="1" showInputMessage="1" showErrorMessage="1" error="Max. 100 merkkiä" sqref="D158">
      <formula1>100</formula1>
    </dataValidation>
    <dataValidation operator="lessThanOrEqual" allowBlank="1" showInputMessage="1" showErrorMessage="1" error="Max. 60 merkkiä" prompt="Max. 60 merkkiä" sqref="B201:C201"/>
    <dataValidation type="textLength" operator="lessThanOrEqual" allowBlank="1" showInputMessage="1" showErrorMessage="1" error="Max. 60 merkkiä" prompt="Etunimi Sukunimi_x000a_Max. 60 merkkiä" sqref="A201 D201">
      <formula1>60</formula1>
    </dataValidation>
    <dataValidation type="decimal" operator="greaterThanOrEqual" allowBlank="1" showInputMessage="1" showErrorMessage="1" error="Kirjoita luku" sqref="D30 D35 D47 D119 D39 D43:D44 B60:C62 B66:C67 D88:D90 D84:D85 D125:D128">
      <formula1>0</formula1>
    </dataValidation>
    <dataValidation operator="lessThanOrEqual" allowBlank="1" showInputMessage="1" showErrorMessage="1" sqref="D45"/>
    <dataValidation type="list" allowBlank="1" showInputMessage="1" showErrorMessage="1" error="Kyllä / Ei" prompt="Kyllä / Ei" sqref="D179:D183 D186:D190">
      <formula1>$P$1:$P$2</formula1>
    </dataValidation>
    <dataValidation operator="greaterThanOrEqual" allowBlank="1" showInputMessage="1" showErrorMessage="1" error="Kirjoita luku" sqref="B95:C96 B107:D107 D92:D96 B100:D100 D86 D101"/>
    <dataValidation type="whole" operator="greaterThanOrEqual" allowBlank="1" showInputMessage="1" showErrorMessage="1" error="Kirjoita kokonaisluku" sqref="D50">
      <formula1>0</formula1>
    </dataValidation>
    <dataValidation type="list" operator="lessThanOrEqual" allowBlank="1" showInputMessage="1" showErrorMessage="1" prompt=" Valitse Kyllä / Ei" sqref="D77 D79">
      <formula1>$Q$1:$Q$2</formula1>
    </dataValidation>
    <dataValidation type="decimal" operator="greaterThanOrEqual" allowBlank="1" showInputMessage="1" showErrorMessage="1" error="Skriva nummer" sqref="B63:D63">
      <formula1>0</formula1>
    </dataValidation>
    <dataValidation type="list" allowBlank="1" showInputMessage="1" showErrorMessage="1" sqref="A87 A102">
      <formula1>$P$5:$P$6</formula1>
    </dataValidation>
  </dataValidations>
  <hyperlinks>
    <hyperlink ref="A209" r:id="rId1"/>
  </hyperlinks>
  <pageMargins left="0.23622047244094491" right="0.23622047244094491" top="0.74803149606299213" bottom="0.74803149606299213" header="0.31496062992125984" footer="0.31496062992125984"/>
  <pageSetup paperSize="9" scale="73" fitToHeight="0" orientation="portrait" r:id="rId2"/>
  <headerFooter>
    <oddHeader>&amp;R&amp;D</oddHeader>
    <oddFooter>&amp;LOPETUS- JA KULTTUURIMINISTERIÖ
PL 29
00023 VALTIONEUVOSTO&amp;R&amp;P / &amp;N</oddFooter>
  </headerFooter>
  <ignoredErrors>
    <ignoredError sqref="E78:E79" formula="1"/>
  </ignoredErrors>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1"/>
  <dimension ref="A1:AC265"/>
  <sheetViews>
    <sheetView topLeftCell="A161" workbookViewId="0">
      <selection activeCell="E176" sqref="E176"/>
    </sheetView>
  </sheetViews>
  <sheetFormatPr defaultRowHeight="14.4" x14ac:dyDescent="0.3"/>
  <cols>
    <col min="1" max="1" width="26.88671875" customWidth="1"/>
    <col min="2" max="2" width="16.88671875" customWidth="1"/>
    <col min="4" max="4" width="12.88671875" customWidth="1"/>
    <col min="27" max="27" width="10.6640625" style="475" bestFit="1" customWidth="1"/>
    <col min="28" max="29" width="10.6640625" bestFit="1" customWidth="1"/>
  </cols>
  <sheetData>
    <row r="1" spans="1:29" s="223" customFormat="1" x14ac:dyDescent="0.3">
      <c r="B1" s="223" t="s">
        <v>1370</v>
      </c>
      <c r="D1" s="223" t="s">
        <v>975</v>
      </c>
      <c r="F1" s="223" t="s">
        <v>503</v>
      </c>
      <c r="H1" s="223" t="s">
        <v>1415</v>
      </c>
      <c r="J1" s="223" t="s">
        <v>1416</v>
      </c>
      <c r="L1" s="223" t="s">
        <v>1417</v>
      </c>
      <c r="X1" s="223" t="s">
        <v>1417</v>
      </c>
      <c r="Z1" s="641" t="s">
        <v>1600</v>
      </c>
      <c r="AA1" s="641"/>
    </row>
    <row r="2" spans="1:29" x14ac:dyDescent="0.3">
      <c r="A2" t="s">
        <v>761</v>
      </c>
      <c r="B2" s="254" t="s">
        <v>1501</v>
      </c>
      <c r="C2">
        <f t="shared" ref="C2:C33" ca="1" si="0">INDIRECT(B2)</f>
        <v>0</v>
      </c>
      <c r="D2" s="225" t="s">
        <v>1551</v>
      </c>
      <c r="E2" s="226">
        <f ca="1">INDIRECT(D2)</f>
        <v>0</v>
      </c>
      <c r="F2" s="224" t="s">
        <v>561</v>
      </c>
      <c r="G2" s="224">
        <f t="shared" ref="G2:G45" ca="1" si="1">INDIRECT(F2)</f>
        <v>0</v>
      </c>
      <c r="H2" s="226" t="s">
        <v>55</v>
      </c>
      <c r="I2" s="226">
        <f ca="1">INDIRECT(H2)</f>
        <v>0</v>
      </c>
      <c r="J2" s="224" t="s">
        <v>96</v>
      </c>
      <c r="K2" s="224">
        <f ca="1">INDIRECT(J2)</f>
        <v>0</v>
      </c>
      <c r="L2" s="224" t="s">
        <v>137</v>
      </c>
      <c r="M2" s="224">
        <f ca="1">INDIRECT(L2)</f>
        <v>0</v>
      </c>
      <c r="N2" s="226" t="s">
        <v>138</v>
      </c>
      <c r="O2" s="226">
        <f t="shared" ref="O2:O44" ca="1" si="2">INDIRECT(N2)</f>
        <v>0</v>
      </c>
      <c r="P2" s="224" t="s">
        <v>139</v>
      </c>
      <c r="Q2" s="224">
        <f t="shared" ref="Q2:Q44" ca="1" si="3">INDIRECT(P2)</f>
        <v>0</v>
      </c>
      <c r="R2" s="226" t="s">
        <v>140</v>
      </c>
      <c r="S2" s="226">
        <f ca="1">INDIRECT(R2)</f>
        <v>0</v>
      </c>
      <c r="T2" s="305" t="s">
        <v>347</v>
      </c>
      <c r="U2" s="305">
        <f ca="1">INDIRECT(T2)</f>
        <v>0</v>
      </c>
      <c r="V2" s="226" t="s">
        <v>348</v>
      </c>
      <c r="W2" s="226">
        <f ca="1">INDIRECT(V2)</f>
        <v>0</v>
      </c>
      <c r="X2" s="226" t="s">
        <v>689</v>
      </c>
      <c r="Y2" s="226">
        <f t="shared" ref="Y2:Y44" ca="1" si="4">INDIRECT(X2)</f>
        <v>0</v>
      </c>
      <c r="Z2" s="475" t="s">
        <v>1993</v>
      </c>
      <c r="AA2" s="475">
        <f ca="1">INDIRECT(Z2)</f>
        <v>0</v>
      </c>
      <c r="AB2" s="475" t="s">
        <v>1993</v>
      </c>
      <c r="AC2" s="475">
        <f ca="1">INDIRECT(AB2)</f>
        <v>0</v>
      </c>
    </row>
    <row r="3" spans="1:29" x14ac:dyDescent="0.3">
      <c r="A3" t="s">
        <v>734</v>
      </c>
      <c r="B3" s="254" t="s">
        <v>1502</v>
      </c>
      <c r="C3">
        <f t="shared" ca="1" si="0"/>
        <v>0</v>
      </c>
      <c r="D3" s="225" t="s">
        <v>1552</v>
      </c>
      <c r="E3" s="226">
        <f t="shared" ref="E3:E66" ca="1" si="5">INDIRECT(D3)</f>
        <v>0</v>
      </c>
      <c r="F3" s="224" t="s">
        <v>562</v>
      </c>
      <c r="G3" s="224">
        <f t="shared" ca="1" si="1"/>
        <v>0</v>
      </c>
      <c r="H3" s="226" t="s">
        <v>56</v>
      </c>
      <c r="I3" s="226">
        <f t="shared" ref="I3:I42" ca="1" si="6">INDIRECT(H3)</f>
        <v>0</v>
      </c>
      <c r="J3" s="224" t="s">
        <v>97</v>
      </c>
      <c r="K3" s="224">
        <f t="shared" ref="K3:K42" ca="1" si="7">INDIRECT(J3)</f>
        <v>0</v>
      </c>
      <c r="L3" s="224" t="s">
        <v>141</v>
      </c>
      <c r="M3" s="224">
        <f t="shared" ref="M3:M44" ca="1" si="8">INDIRECT(L3)</f>
        <v>0</v>
      </c>
      <c r="N3" s="226" t="s">
        <v>142</v>
      </c>
      <c r="O3" s="226">
        <f t="shared" ca="1" si="2"/>
        <v>0</v>
      </c>
      <c r="P3" s="224" t="s">
        <v>143</v>
      </c>
      <c r="Q3" s="224">
        <f t="shared" ca="1" si="3"/>
        <v>0</v>
      </c>
      <c r="R3" s="226" t="s">
        <v>144</v>
      </c>
      <c r="S3" s="226">
        <f t="shared" ref="S3:S44" ca="1" si="9">INDIRECT(R3)</f>
        <v>0</v>
      </c>
      <c r="T3" s="305" t="s">
        <v>349</v>
      </c>
      <c r="U3" s="305">
        <f t="shared" ref="U3:U44" ca="1" si="10">INDIRECT(T3)</f>
        <v>0</v>
      </c>
      <c r="V3" s="226" t="s">
        <v>350</v>
      </c>
      <c r="W3" s="226">
        <f t="shared" ref="W3:W44" ca="1" si="11">INDIRECT(V3)</f>
        <v>0</v>
      </c>
      <c r="X3" s="226" t="s">
        <v>690</v>
      </c>
      <c r="Y3" s="226">
        <f t="shared" ca="1" si="4"/>
        <v>0</v>
      </c>
      <c r="Z3" t="s">
        <v>1753</v>
      </c>
      <c r="AA3" s="475" t="str">
        <f t="shared" ref="AA3:AA66" ca="1" si="12">INDIRECT(Z3)</f>
        <v>Kustannuspaikan/toiminnon otsikko (voit kirjoittaa päälle)</v>
      </c>
      <c r="AB3" s="475" t="s">
        <v>1994</v>
      </c>
      <c r="AC3" s="475">
        <f t="shared" ref="AC3:AC66" ca="1" si="13">INDIRECT(AB3)</f>
        <v>0</v>
      </c>
    </row>
    <row r="4" spans="1:29" x14ac:dyDescent="0.3">
      <c r="A4" t="s">
        <v>733</v>
      </c>
      <c r="B4" s="254" t="s">
        <v>1503</v>
      </c>
      <c r="C4">
        <f t="shared" ca="1" si="0"/>
        <v>0</v>
      </c>
      <c r="D4" s="225" t="s">
        <v>1553</v>
      </c>
      <c r="E4" s="226">
        <f t="shared" ca="1" si="5"/>
        <v>0</v>
      </c>
      <c r="F4" s="224" t="s">
        <v>563</v>
      </c>
      <c r="G4" s="224">
        <f t="shared" ca="1" si="1"/>
        <v>0</v>
      </c>
      <c r="H4" s="226" t="s">
        <v>57</v>
      </c>
      <c r="I4" s="226">
        <f t="shared" ca="1" si="6"/>
        <v>0</v>
      </c>
      <c r="J4" s="224" t="s">
        <v>98</v>
      </c>
      <c r="K4" s="224">
        <f t="shared" ca="1" si="7"/>
        <v>0</v>
      </c>
      <c r="L4" s="224" t="s">
        <v>145</v>
      </c>
      <c r="M4" s="224">
        <f t="shared" ca="1" si="8"/>
        <v>0</v>
      </c>
      <c r="N4" s="226" t="s">
        <v>146</v>
      </c>
      <c r="O4" s="226">
        <f t="shared" ca="1" si="2"/>
        <v>0</v>
      </c>
      <c r="P4" s="224" t="s">
        <v>147</v>
      </c>
      <c r="Q4" s="224">
        <f t="shared" ca="1" si="3"/>
        <v>0</v>
      </c>
      <c r="R4" s="303" t="s">
        <v>148</v>
      </c>
      <c r="S4" s="226">
        <f t="shared" ca="1" si="9"/>
        <v>0</v>
      </c>
      <c r="T4" s="306" t="s">
        <v>351</v>
      </c>
      <c r="U4" s="305">
        <f t="shared" ca="1" si="10"/>
        <v>0</v>
      </c>
      <c r="V4" s="303" t="s">
        <v>352</v>
      </c>
      <c r="W4" s="226">
        <f t="shared" ca="1" si="11"/>
        <v>0</v>
      </c>
      <c r="X4" s="226" t="s">
        <v>691</v>
      </c>
      <c r="Y4" s="226">
        <f t="shared" ca="1" si="4"/>
        <v>0</v>
      </c>
      <c r="Z4" s="475" t="s">
        <v>1754</v>
      </c>
      <c r="AA4" s="475">
        <f t="shared" ca="1" si="12"/>
        <v>0</v>
      </c>
      <c r="AB4" s="475" t="s">
        <v>1995</v>
      </c>
      <c r="AC4" s="475">
        <f t="shared" ca="1" si="13"/>
        <v>0</v>
      </c>
    </row>
    <row r="5" spans="1:29" x14ac:dyDescent="0.3">
      <c r="A5" t="s">
        <v>897</v>
      </c>
      <c r="B5" s="254" t="s">
        <v>1504</v>
      </c>
      <c r="C5">
        <f t="shared" ca="1" si="0"/>
        <v>0</v>
      </c>
      <c r="D5" s="225" t="s">
        <v>1554</v>
      </c>
      <c r="E5" s="226">
        <f t="shared" ca="1" si="5"/>
        <v>0</v>
      </c>
      <c r="F5" s="224" t="s">
        <v>564</v>
      </c>
      <c r="G5" s="224">
        <f t="shared" ca="1" si="1"/>
        <v>0</v>
      </c>
      <c r="H5" s="226" t="s">
        <v>58</v>
      </c>
      <c r="I5" s="226">
        <f t="shared" ca="1" si="6"/>
        <v>0</v>
      </c>
      <c r="J5" s="224" t="s">
        <v>99</v>
      </c>
      <c r="K5" s="224">
        <f t="shared" ca="1" si="7"/>
        <v>0</v>
      </c>
      <c r="L5" s="224" t="s">
        <v>149</v>
      </c>
      <c r="M5" s="224">
        <f t="shared" ca="1" si="8"/>
        <v>0</v>
      </c>
      <c r="N5" s="226" t="s">
        <v>150</v>
      </c>
      <c r="O5" s="226">
        <f t="shared" ca="1" si="2"/>
        <v>0</v>
      </c>
      <c r="P5" s="224" t="s">
        <v>151</v>
      </c>
      <c r="Q5" s="224">
        <f t="shared" ca="1" si="3"/>
        <v>0</v>
      </c>
      <c r="R5" s="226" t="s">
        <v>152</v>
      </c>
      <c r="S5" s="226">
        <f t="shared" ca="1" si="9"/>
        <v>0</v>
      </c>
      <c r="T5" s="305" t="s">
        <v>353</v>
      </c>
      <c r="U5" s="305">
        <f t="shared" ca="1" si="10"/>
        <v>0</v>
      </c>
      <c r="V5" s="226" t="s">
        <v>354</v>
      </c>
      <c r="W5" s="226">
        <f t="shared" ca="1" si="11"/>
        <v>0</v>
      </c>
      <c r="X5" s="226" t="s">
        <v>692</v>
      </c>
      <c r="Y5" s="226">
        <f t="shared" ca="1" si="4"/>
        <v>0</v>
      </c>
      <c r="Z5" s="475" t="s">
        <v>1755</v>
      </c>
      <c r="AA5" s="475">
        <f t="shared" ca="1" si="12"/>
        <v>0</v>
      </c>
      <c r="AB5" s="475" t="s">
        <v>1996</v>
      </c>
      <c r="AC5" s="475">
        <f t="shared" ca="1" si="13"/>
        <v>0</v>
      </c>
    </row>
    <row r="6" spans="1:29" x14ac:dyDescent="0.3">
      <c r="A6" t="s">
        <v>898</v>
      </c>
      <c r="B6" s="254" t="s">
        <v>1505</v>
      </c>
      <c r="C6">
        <f t="shared" ca="1" si="0"/>
        <v>0</v>
      </c>
      <c r="D6" s="225" t="s">
        <v>1555</v>
      </c>
      <c r="E6" s="226">
        <f t="shared" ca="1" si="5"/>
        <v>0</v>
      </c>
      <c r="F6" s="224" t="s">
        <v>565</v>
      </c>
      <c r="G6" s="224">
        <f t="shared" ca="1" si="1"/>
        <v>0</v>
      </c>
      <c r="H6" s="226" t="s">
        <v>59</v>
      </c>
      <c r="I6" s="226">
        <f t="shared" ca="1" si="6"/>
        <v>0</v>
      </c>
      <c r="J6" s="224" t="s">
        <v>100</v>
      </c>
      <c r="K6" s="224">
        <f t="shared" ca="1" si="7"/>
        <v>0</v>
      </c>
      <c r="L6" s="224" t="s">
        <v>153</v>
      </c>
      <c r="M6" s="224">
        <f t="shared" ca="1" si="8"/>
        <v>0</v>
      </c>
      <c r="N6" s="226" t="s">
        <v>154</v>
      </c>
      <c r="O6" s="226">
        <f t="shared" ca="1" si="2"/>
        <v>0</v>
      </c>
      <c r="P6" s="224" t="s">
        <v>155</v>
      </c>
      <c r="Q6" s="224">
        <f t="shared" ca="1" si="3"/>
        <v>0</v>
      </c>
      <c r="R6" s="303" t="s">
        <v>156</v>
      </c>
      <c r="S6" s="226">
        <f t="shared" ca="1" si="9"/>
        <v>0</v>
      </c>
      <c r="T6" s="306" t="s">
        <v>355</v>
      </c>
      <c r="U6" s="305">
        <f t="shared" ca="1" si="10"/>
        <v>0</v>
      </c>
      <c r="V6" s="303" t="s">
        <v>356</v>
      </c>
      <c r="W6" s="226">
        <f t="shared" ca="1" si="11"/>
        <v>0</v>
      </c>
      <c r="X6" s="226" t="s">
        <v>693</v>
      </c>
      <c r="Y6" s="226">
        <f t="shared" ca="1" si="4"/>
        <v>0</v>
      </c>
      <c r="Z6" s="475" t="s">
        <v>1756</v>
      </c>
      <c r="AA6" s="475">
        <f t="shared" ca="1" si="12"/>
        <v>0</v>
      </c>
      <c r="AB6" s="475" t="s">
        <v>1997</v>
      </c>
      <c r="AC6" s="475">
        <f t="shared" ca="1" si="13"/>
        <v>0</v>
      </c>
    </row>
    <row r="7" spans="1:29" x14ac:dyDescent="0.3">
      <c r="A7" t="s">
        <v>899</v>
      </c>
      <c r="B7" s="254" t="s">
        <v>1506</v>
      </c>
      <c r="C7">
        <f t="shared" ca="1" si="0"/>
        <v>0</v>
      </c>
      <c r="D7" s="225" t="s">
        <v>337</v>
      </c>
      <c r="E7" s="226">
        <f t="shared" ca="1" si="5"/>
        <v>0</v>
      </c>
      <c r="F7" s="224" t="s">
        <v>566</v>
      </c>
      <c r="G7" s="224">
        <f t="shared" ca="1" si="1"/>
        <v>0</v>
      </c>
      <c r="H7" s="226" t="s">
        <v>60</v>
      </c>
      <c r="I7" s="226">
        <f t="shared" ca="1" si="6"/>
        <v>0</v>
      </c>
      <c r="J7" s="224" t="s">
        <v>101</v>
      </c>
      <c r="K7" s="224">
        <f t="shared" ca="1" si="7"/>
        <v>0</v>
      </c>
      <c r="L7" s="224" t="s">
        <v>157</v>
      </c>
      <c r="M7" s="224">
        <f t="shared" ca="1" si="8"/>
        <v>0</v>
      </c>
      <c r="N7" s="226" t="s">
        <v>158</v>
      </c>
      <c r="O7" s="226">
        <f t="shared" ca="1" si="2"/>
        <v>0</v>
      </c>
      <c r="P7" s="224" t="s">
        <v>159</v>
      </c>
      <c r="Q7" s="224">
        <f t="shared" ca="1" si="3"/>
        <v>0</v>
      </c>
      <c r="R7" s="226" t="s">
        <v>160</v>
      </c>
      <c r="S7" s="226">
        <f t="shared" ca="1" si="9"/>
        <v>0</v>
      </c>
      <c r="T7" s="305" t="s">
        <v>357</v>
      </c>
      <c r="U7" s="305">
        <f t="shared" ca="1" si="10"/>
        <v>0</v>
      </c>
      <c r="V7" s="226" t="s">
        <v>358</v>
      </c>
      <c r="W7" s="226">
        <f t="shared" ca="1" si="11"/>
        <v>0</v>
      </c>
      <c r="X7" s="226" t="s">
        <v>694</v>
      </c>
      <c r="Y7" s="226">
        <f t="shared" ca="1" si="4"/>
        <v>0</v>
      </c>
      <c r="Z7" s="475" t="s">
        <v>1757</v>
      </c>
      <c r="AA7" s="475">
        <f t="shared" ca="1" si="12"/>
        <v>0</v>
      </c>
      <c r="AB7" s="475" t="s">
        <v>1998</v>
      </c>
      <c r="AC7" s="475">
        <f t="shared" ca="1" si="13"/>
        <v>0</v>
      </c>
    </row>
    <row r="8" spans="1:29" x14ac:dyDescent="0.3">
      <c r="A8" t="s">
        <v>942</v>
      </c>
      <c r="B8" s="254" t="s">
        <v>1507</v>
      </c>
      <c r="C8">
        <f t="shared" ca="1" si="0"/>
        <v>0</v>
      </c>
      <c r="D8" s="225" t="s">
        <v>1556</v>
      </c>
      <c r="E8" s="226">
        <f t="shared" ca="1" si="5"/>
        <v>0</v>
      </c>
      <c r="F8" s="224" t="s">
        <v>567</v>
      </c>
      <c r="G8" s="224">
        <f t="shared" ca="1" si="1"/>
        <v>0</v>
      </c>
      <c r="H8" s="226" t="s">
        <v>61</v>
      </c>
      <c r="I8" s="226">
        <f t="shared" ca="1" si="6"/>
        <v>0</v>
      </c>
      <c r="J8" s="224" t="s">
        <v>102</v>
      </c>
      <c r="K8" s="224">
        <f t="shared" ca="1" si="7"/>
        <v>0</v>
      </c>
      <c r="L8" s="224" t="s">
        <v>161</v>
      </c>
      <c r="M8" s="224">
        <f t="shared" ca="1" si="8"/>
        <v>0</v>
      </c>
      <c r="N8" s="226" t="s">
        <v>162</v>
      </c>
      <c r="O8" s="226">
        <f t="shared" ca="1" si="2"/>
        <v>0</v>
      </c>
      <c r="P8" s="224" t="s">
        <v>163</v>
      </c>
      <c r="Q8" s="224">
        <f t="shared" ca="1" si="3"/>
        <v>0</v>
      </c>
      <c r="R8" s="226" t="s">
        <v>164</v>
      </c>
      <c r="S8" s="226">
        <f t="shared" ca="1" si="9"/>
        <v>0</v>
      </c>
      <c r="T8" s="305" t="s">
        <v>359</v>
      </c>
      <c r="U8" s="305">
        <f t="shared" ca="1" si="10"/>
        <v>0</v>
      </c>
      <c r="V8" s="226" t="s">
        <v>360</v>
      </c>
      <c r="W8" s="226">
        <f t="shared" ca="1" si="11"/>
        <v>0</v>
      </c>
      <c r="X8" s="226" t="s">
        <v>695</v>
      </c>
      <c r="Y8" s="226">
        <f t="shared" ca="1" si="4"/>
        <v>0</v>
      </c>
      <c r="Z8" s="475" t="s">
        <v>1758</v>
      </c>
      <c r="AA8" s="475">
        <f t="shared" ca="1" si="12"/>
        <v>0</v>
      </c>
      <c r="AB8" s="475" t="s">
        <v>1999</v>
      </c>
      <c r="AC8" s="475">
        <f t="shared" ca="1" si="13"/>
        <v>0</v>
      </c>
    </row>
    <row r="9" spans="1:29" x14ac:dyDescent="0.3">
      <c r="A9" t="s">
        <v>761</v>
      </c>
      <c r="B9" s="254" t="s">
        <v>1508</v>
      </c>
      <c r="C9">
        <f t="shared" ca="1" si="0"/>
        <v>0</v>
      </c>
      <c r="D9" s="225" t="s">
        <v>1557</v>
      </c>
      <c r="E9" s="226">
        <f t="shared" ca="1" si="5"/>
        <v>0</v>
      </c>
      <c r="F9" s="224" t="s">
        <v>568</v>
      </c>
      <c r="G9" s="224">
        <f t="shared" ca="1" si="1"/>
        <v>0</v>
      </c>
      <c r="H9" s="226" t="s">
        <v>62</v>
      </c>
      <c r="I9" s="226">
        <f t="shared" ca="1" si="6"/>
        <v>0</v>
      </c>
      <c r="J9" s="224" t="s">
        <v>103</v>
      </c>
      <c r="K9" s="224">
        <f t="shared" ca="1" si="7"/>
        <v>0</v>
      </c>
      <c r="L9" s="224" t="s">
        <v>165</v>
      </c>
      <c r="M9" s="224">
        <f t="shared" ca="1" si="8"/>
        <v>0</v>
      </c>
      <c r="N9" s="226" t="s">
        <v>166</v>
      </c>
      <c r="O9" s="226">
        <f t="shared" ca="1" si="2"/>
        <v>0</v>
      </c>
      <c r="P9" s="224" t="s">
        <v>167</v>
      </c>
      <c r="Q9" s="224">
        <f t="shared" ca="1" si="3"/>
        <v>0</v>
      </c>
      <c r="R9" s="226" t="s">
        <v>168</v>
      </c>
      <c r="S9" s="226">
        <f t="shared" ca="1" si="9"/>
        <v>0</v>
      </c>
      <c r="T9" s="305" t="s">
        <v>361</v>
      </c>
      <c r="U9" s="305">
        <f t="shared" ca="1" si="10"/>
        <v>0</v>
      </c>
      <c r="V9" s="226" t="s">
        <v>362</v>
      </c>
      <c r="W9" s="226">
        <f t="shared" ca="1" si="11"/>
        <v>0</v>
      </c>
      <c r="X9" s="226" t="s">
        <v>696</v>
      </c>
      <c r="Y9" s="226">
        <f t="shared" ca="1" si="4"/>
        <v>0</v>
      </c>
      <c r="Z9" s="475" t="s">
        <v>1759</v>
      </c>
      <c r="AA9" s="475">
        <f t="shared" ca="1" si="12"/>
        <v>0</v>
      </c>
      <c r="AB9" s="475" t="s">
        <v>2000</v>
      </c>
      <c r="AC9" s="475">
        <f t="shared" ca="1" si="13"/>
        <v>0</v>
      </c>
    </row>
    <row r="10" spans="1:29" x14ac:dyDescent="0.3">
      <c r="A10" t="s">
        <v>734</v>
      </c>
      <c r="B10" s="254" t="s">
        <v>1509</v>
      </c>
      <c r="C10">
        <f t="shared" ca="1" si="0"/>
        <v>0</v>
      </c>
      <c r="D10" s="225" t="s">
        <v>1558</v>
      </c>
      <c r="E10" s="226">
        <f t="shared" ca="1" si="5"/>
        <v>0</v>
      </c>
      <c r="F10" s="224" t="s">
        <v>569</v>
      </c>
      <c r="G10" s="224">
        <f t="shared" ca="1" si="1"/>
        <v>0</v>
      </c>
      <c r="H10" s="226" t="s">
        <v>63</v>
      </c>
      <c r="I10" s="226">
        <f t="shared" ca="1" si="6"/>
        <v>0</v>
      </c>
      <c r="J10" s="224" t="s">
        <v>104</v>
      </c>
      <c r="K10" s="224">
        <f t="shared" ca="1" si="7"/>
        <v>0</v>
      </c>
      <c r="L10" s="224" t="s">
        <v>169</v>
      </c>
      <c r="M10" s="224">
        <f t="shared" ca="1" si="8"/>
        <v>0</v>
      </c>
      <c r="N10" s="226" t="s">
        <v>170</v>
      </c>
      <c r="O10" s="226">
        <f t="shared" ca="1" si="2"/>
        <v>0</v>
      </c>
      <c r="P10" s="224" t="s">
        <v>171</v>
      </c>
      <c r="Q10" s="224">
        <f t="shared" ca="1" si="3"/>
        <v>0</v>
      </c>
      <c r="R10" s="226" t="s">
        <v>172</v>
      </c>
      <c r="S10" s="226">
        <f t="shared" ca="1" si="9"/>
        <v>0</v>
      </c>
      <c r="T10" s="305" t="s">
        <v>363</v>
      </c>
      <c r="U10" s="305">
        <f t="shared" ca="1" si="10"/>
        <v>0</v>
      </c>
      <c r="V10" s="226" t="s">
        <v>364</v>
      </c>
      <c r="W10" s="226">
        <f t="shared" ca="1" si="11"/>
        <v>0</v>
      </c>
      <c r="X10" s="226" t="s">
        <v>697</v>
      </c>
      <c r="Y10" s="226">
        <f t="shared" ca="1" si="4"/>
        <v>0</v>
      </c>
      <c r="Z10" s="475" t="s">
        <v>1760</v>
      </c>
      <c r="AA10" s="475">
        <f t="shared" ca="1" si="12"/>
        <v>0</v>
      </c>
      <c r="AB10" s="475" t="s">
        <v>2001</v>
      </c>
      <c r="AC10" s="475">
        <f t="shared" ca="1" si="13"/>
        <v>0</v>
      </c>
    </row>
    <row r="11" spans="1:29" x14ac:dyDescent="0.3">
      <c r="A11" t="s">
        <v>733</v>
      </c>
      <c r="B11" s="254" t="s">
        <v>1510</v>
      </c>
      <c r="C11">
        <f t="shared" ca="1" si="0"/>
        <v>0</v>
      </c>
      <c r="D11" s="225" t="s">
        <v>1559</v>
      </c>
      <c r="E11" s="226">
        <f t="shared" ca="1" si="5"/>
        <v>0</v>
      </c>
      <c r="F11" s="224" t="s">
        <v>570</v>
      </c>
      <c r="G11" s="224">
        <f t="shared" ca="1" si="1"/>
        <v>0</v>
      </c>
      <c r="H11" s="226" t="s">
        <v>64</v>
      </c>
      <c r="I11" s="226">
        <f t="shared" ca="1" si="6"/>
        <v>0</v>
      </c>
      <c r="J11" s="224" t="s">
        <v>105</v>
      </c>
      <c r="K11" s="224">
        <f t="shared" ca="1" si="7"/>
        <v>0</v>
      </c>
      <c r="L11" s="224" t="s">
        <v>173</v>
      </c>
      <c r="M11" s="224">
        <f t="shared" ca="1" si="8"/>
        <v>0</v>
      </c>
      <c r="N11" s="226" t="s">
        <v>174</v>
      </c>
      <c r="O11" s="226">
        <f t="shared" ca="1" si="2"/>
        <v>0</v>
      </c>
      <c r="P11" s="224" t="s">
        <v>175</v>
      </c>
      <c r="Q11" s="224">
        <f t="shared" ca="1" si="3"/>
        <v>0</v>
      </c>
      <c r="R11" s="226" t="s">
        <v>176</v>
      </c>
      <c r="S11" s="226">
        <f t="shared" ca="1" si="9"/>
        <v>0</v>
      </c>
      <c r="T11" s="305" t="s">
        <v>365</v>
      </c>
      <c r="U11" s="305">
        <f t="shared" ca="1" si="10"/>
        <v>0</v>
      </c>
      <c r="V11" s="226" t="s">
        <v>366</v>
      </c>
      <c r="W11" s="226">
        <f t="shared" ca="1" si="11"/>
        <v>0</v>
      </c>
      <c r="X11" s="226" t="s">
        <v>698</v>
      </c>
      <c r="Y11" s="226">
        <f t="shared" ca="1" si="4"/>
        <v>0</v>
      </c>
      <c r="Z11" s="475" t="s">
        <v>1761</v>
      </c>
      <c r="AA11" s="475">
        <f t="shared" ca="1" si="12"/>
        <v>0</v>
      </c>
      <c r="AB11" s="475" t="s">
        <v>2002</v>
      </c>
      <c r="AC11" s="475">
        <f t="shared" ca="1" si="13"/>
        <v>0</v>
      </c>
    </row>
    <row r="12" spans="1:29" x14ac:dyDescent="0.3">
      <c r="A12" t="s">
        <v>897</v>
      </c>
      <c r="B12" s="311" t="s">
        <v>1511</v>
      </c>
      <c r="C12">
        <f t="shared" ca="1" si="0"/>
        <v>0</v>
      </c>
      <c r="D12" s="225" t="s">
        <v>1560</v>
      </c>
      <c r="E12" s="226">
        <f t="shared" ca="1" si="5"/>
        <v>0</v>
      </c>
      <c r="F12" s="224" t="s">
        <v>571</v>
      </c>
      <c r="G12" s="224">
        <f t="shared" ca="1" si="1"/>
        <v>0</v>
      </c>
      <c r="H12" s="226" t="s">
        <v>65</v>
      </c>
      <c r="I12" s="226">
        <f t="shared" ca="1" si="6"/>
        <v>0</v>
      </c>
      <c r="J12" s="224" t="s">
        <v>106</v>
      </c>
      <c r="K12" s="224">
        <f t="shared" ca="1" si="7"/>
        <v>0</v>
      </c>
      <c r="L12" s="224" t="s">
        <v>177</v>
      </c>
      <c r="M12" s="224">
        <f t="shared" ca="1" si="8"/>
        <v>0</v>
      </c>
      <c r="N12" s="226" t="s">
        <v>178</v>
      </c>
      <c r="O12" s="226">
        <f t="shared" ca="1" si="2"/>
        <v>0</v>
      </c>
      <c r="P12" s="224" t="s">
        <v>179</v>
      </c>
      <c r="Q12" s="224">
        <f t="shared" ca="1" si="3"/>
        <v>0</v>
      </c>
      <c r="R12" s="226" t="s">
        <v>180</v>
      </c>
      <c r="S12" s="226">
        <f t="shared" ca="1" si="9"/>
        <v>0</v>
      </c>
      <c r="T12" s="305" t="s">
        <v>367</v>
      </c>
      <c r="U12" s="305">
        <f t="shared" ca="1" si="10"/>
        <v>0</v>
      </c>
      <c r="V12" s="226" t="s">
        <v>368</v>
      </c>
      <c r="W12" s="226">
        <f t="shared" ca="1" si="11"/>
        <v>0</v>
      </c>
      <c r="X12" s="226" t="s">
        <v>699</v>
      </c>
      <c r="Y12" s="226">
        <f t="shared" ca="1" si="4"/>
        <v>0</v>
      </c>
      <c r="Z12" s="475" t="s">
        <v>1762</v>
      </c>
      <c r="AA12" s="475">
        <f t="shared" ca="1" si="12"/>
        <v>0</v>
      </c>
      <c r="AB12" s="475" t="s">
        <v>2003</v>
      </c>
      <c r="AC12" s="475">
        <f t="shared" ca="1" si="13"/>
        <v>0</v>
      </c>
    </row>
    <row r="13" spans="1:29" x14ac:dyDescent="0.3">
      <c r="A13" t="s">
        <v>898</v>
      </c>
      <c r="B13" s="254" t="s">
        <v>1512</v>
      </c>
      <c r="C13">
        <f t="shared" ca="1" si="0"/>
        <v>0</v>
      </c>
      <c r="D13" s="225" t="s">
        <v>1561</v>
      </c>
      <c r="E13" s="226">
        <f t="shared" ca="1" si="5"/>
        <v>0</v>
      </c>
      <c r="F13" s="224" t="s">
        <v>572</v>
      </c>
      <c r="G13" s="224">
        <f t="shared" ca="1" si="1"/>
        <v>0</v>
      </c>
      <c r="H13" s="226" t="s">
        <v>66</v>
      </c>
      <c r="I13" s="226">
        <f t="shared" ca="1" si="6"/>
        <v>0</v>
      </c>
      <c r="J13" s="224" t="s">
        <v>107</v>
      </c>
      <c r="K13" s="224">
        <f t="shared" ca="1" si="7"/>
        <v>0</v>
      </c>
      <c r="L13" s="224" t="s">
        <v>181</v>
      </c>
      <c r="M13" s="224">
        <f t="shared" ca="1" si="8"/>
        <v>0</v>
      </c>
      <c r="N13" s="226" t="s">
        <v>182</v>
      </c>
      <c r="O13" s="226">
        <f t="shared" ca="1" si="2"/>
        <v>0</v>
      </c>
      <c r="P13" s="224" t="s">
        <v>183</v>
      </c>
      <c r="Q13" s="224">
        <f t="shared" ca="1" si="3"/>
        <v>0</v>
      </c>
      <c r="R13" s="226" t="s">
        <v>184</v>
      </c>
      <c r="S13" s="226">
        <f t="shared" ca="1" si="9"/>
        <v>0</v>
      </c>
      <c r="T13" s="305" t="s">
        <v>369</v>
      </c>
      <c r="U13" s="305">
        <f t="shared" ca="1" si="10"/>
        <v>0</v>
      </c>
      <c r="V13" s="226" t="s">
        <v>370</v>
      </c>
      <c r="W13" s="226">
        <f t="shared" ca="1" si="11"/>
        <v>0</v>
      </c>
      <c r="X13" s="226" t="s">
        <v>700</v>
      </c>
      <c r="Y13" s="226">
        <f t="shared" ca="1" si="4"/>
        <v>0</v>
      </c>
      <c r="Z13" s="475" t="s">
        <v>1763</v>
      </c>
      <c r="AA13" s="475">
        <f t="shared" ca="1" si="12"/>
        <v>0</v>
      </c>
      <c r="AB13" s="475" t="s">
        <v>2004</v>
      </c>
      <c r="AC13" s="475">
        <f t="shared" ca="1" si="13"/>
        <v>0</v>
      </c>
    </row>
    <row r="14" spans="1:29" x14ac:dyDescent="0.3">
      <c r="A14" t="s">
        <v>899</v>
      </c>
      <c r="B14" s="254" t="s">
        <v>1513</v>
      </c>
      <c r="C14">
        <f t="shared" ca="1" si="0"/>
        <v>0</v>
      </c>
      <c r="D14" s="225" t="s">
        <v>1562</v>
      </c>
      <c r="E14" s="226">
        <f t="shared" ca="1" si="5"/>
        <v>0</v>
      </c>
      <c r="F14" s="224" t="s">
        <v>573</v>
      </c>
      <c r="G14" s="224">
        <f t="shared" ca="1" si="1"/>
        <v>0</v>
      </c>
      <c r="H14" s="226" t="s">
        <v>67</v>
      </c>
      <c r="I14" s="226">
        <f t="shared" ca="1" si="6"/>
        <v>0</v>
      </c>
      <c r="J14" s="224" t="s">
        <v>108</v>
      </c>
      <c r="K14" s="224">
        <f t="shared" ca="1" si="7"/>
        <v>0</v>
      </c>
      <c r="L14" s="224" t="s">
        <v>185</v>
      </c>
      <c r="M14" s="224">
        <f t="shared" ca="1" si="8"/>
        <v>0</v>
      </c>
      <c r="N14" s="226" t="s">
        <v>186</v>
      </c>
      <c r="O14" s="226">
        <f t="shared" ca="1" si="2"/>
        <v>0</v>
      </c>
      <c r="P14" s="224" t="s">
        <v>187</v>
      </c>
      <c r="Q14" s="224">
        <f t="shared" ca="1" si="3"/>
        <v>0</v>
      </c>
      <c r="R14" s="226" t="s">
        <v>188</v>
      </c>
      <c r="S14" s="226">
        <f t="shared" ca="1" si="9"/>
        <v>0</v>
      </c>
      <c r="T14" s="305" t="s">
        <v>371</v>
      </c>
      <c r="U14" s="305">
        <f t="shared" ca="1" si="10"/>
        <v>0</v>
      </c>
      <c r="V14" s="226" t="s">
        <v>372</v>
      </c>
      <c r="W14" s="226">
        <f t="shared" ca="1" si="11"/>
        <v>0</v>
      </c>
      <c r="X14" s="226" t="s">
        <v>701</v>
      </c>
      <c r="Y14" s="226">
        <f t="shared" ca="1" si="4"/>
        <v>0</v>
      </c>
      <c r="Z14" s="475" t="s">
        <v>1764</v>
      </c>
      <c r="AA14" s="475">
        <f t="shared" ca="1" si="12"/>
        <v>0</v>
      </c>
      <c r="AB14" s="475" t="s">
        <v>2005</v>
      </c>
      <c r="AC14" s="475">
        <f t="shared" ca="1" si="13"/>
        <v>0</v>
      </c>
    </row>
    <row r="15" spans="1:29" x14ac:dyDescent="0.3">
      <c r="A15" t="s">
        <v>942</v>
      </c>
      <c r="B15" s="254" t="s">
        <v>1514</v>
      </c>
      <c r="C15">
        <f t="shared" ca="1" si="0"/>
        <v>0</v>
      </c>
      <c r="D15" s="225" t="s">
        <v>338</v>
      </c>
      <c r="E15" s="226">
        <f t="shared" ca="1" si="5"/>
        <v>0</v>
      </c>
      <c r="F15" s="224" t="s">
        <v>574</v>
      </c>
      <c r="G15" s="224">
        <f t="shared" ca="1" si="1"/>
        <v>0</v>
      </c>
      <c r="H15" s="226" t="s">
        <v>68</v>
      </c>
      <c r="I15" s="226">
        <f t="shared" ca="1" si="6"/>
        <v>0</v>
      </c>
      <c r="J15" s="224" t="s">
        <v>109</v>
      </c>
      <c r="K15" s="224">
        <f t="shared" ca="1" si="7"/>
        <v>0</v>
      </c>
      <c r="L15" s="224" t="s">
        <v>189</v>
      </c>
      <c r="M15" s="224">
        <f t="shared" ca="1" si="8"/>
        <v>0</v>
      </c>
      <c r="N15" s="226" t="s">
        <v>190</v>
      </c>
      <c r="O15" s="226">
        <f t="shared" ca="1" si="2"/>
        <v>0</v>
      </c>
      <c r="P15" s="224" t="s">
        <v>191</v>
      </c>
      <c r="Q15" s="224">
        <f t="shared" ca="1" si="3"/>
        <v>0</v>
      </c>
      <c r="R15" s="226" t="s">
        <v>192</v>
      </c>
      <c r="S15" s="226">
        <f t="shared" ca="1" si="9"/>
        <v>0</v>
      </c>
      <c r="T15" s="305" t="s">
        <v>373</v>
      </c>
      <c r="U15" s="305">
        <f t="shared" ca="1" si="10"/>
        <v>0</v>
      </c>
      <c r="V15" s="226" t="s">
        <v>374</v>
      </c>
      <c r="W15" s="226">
        <f t="shared" ca="1" si="11"/>
        <v>0</v>
      </c>
      <c r="X15" s="226" t="s">
        <v>702</v>
      </c>
      <c r="Y15" s="226">
        <f t="shared" ca="1" si="4"/>
        <v>0</v>
      </c>
      <c r="Z15" s="475" t="s">
        <v>1765</v>
      </c>
      <c r="AA15" s="475">
        <f t="shared" ca="1" si="12"/>
        <v>0</v>
      </c>
      <c r="AB15" s="475" t="s">
        <v>2006</v>
      </c>
      <c r="AC15" s="475">
        <f t="shared" ca="1" si="13"/>
        <v>0</v>
      </c>
    </row>
    <row r="16" spans="1:29" x14ac:dyDescent="0.3">
      <c r="A16" t="s">
        <v>943</v>
      </c>
      <c r="B16" s="312" t="s">
        <v>1515</v>
      </c>
      <c r="C16">
        <f t="shared" ca="1" si="0"/>
        <v>0</v>
      </c>
      <c r="D16" s="225" t="s">
        <v>1563</v>
      </c>
      <c r="E16" s="226">
        <f t="shared" ca="1" si="5"/>
        <v>0</v>
      </c>
      <c r="F16" s="224" t="s">
        <v>575</v>
      </c>
      <c r="G16" s="224">
        <f t="shared" ca="1" si="1"/>
        <v>0</v>
      </c>
      <c r="H16" s="226" t="s">
        <v>69</v>
      </c>
      <c r="I16" s="226">
        <f t="shared" ca="1" si="6"/>
        <v>0</v>
      </c>
      <c r="J16" s="224" t="s">
        <v>110</v>
      </c>
      <c r="K16" s="224">
        <f t="shared" ca="1" si="7"/>
        <v>0</v>
      </c>
      <c r="L16" s="224" t="s">
        <v>193</v>
      </c>
      <c r="M16" s="224">
        <f t="shared" ca="1" si="8"/>
        <v>0</v>
      </c>
      <c r="N16" s="226" t="s">
        <v>194</v>
      </c>
      <c r="O16" s="226">
        <f t="shared" ca="1" si="2"/>
        <v>0</v>
      </c>
      <c r="P16" s="224" t="s">
        <v>195</v>
      </c>
      <c r="Q16" s="224">
        <f t="shared" ca="1" si="3"/>
        <v>0</v>
      </c>
      <c r="R16" s="226" t="s">
        <v>196</v>
      </c>
      <c r="S16" s="226">
        <f t="shared" ca="1" si="9"/>
        <v>0</v>
      </c>
      <c r="T16" s="305" t="s">
        <v>375</v>
      </c>
      <c r="U16" s="305">
        <f t="shared" ca="1" si="10"/>
        <v>0</v>
      </c>
      <c r="V16" s="226" t="s">
        <v>376</v>
      </c>
      <c r="W16" s="226">
        <f t="shared" ca="1" si="11"/>
        <v>0</v>
      </c>
      <c r="X16" s="226" t="s">
        <v>703</v>
      </c>
      <c r="Y16" s="226">
        <f t="shared" ca="1" si="4"/>
        <v>0</v>
      </c>
      <c r="Z16" s="475" t="s">
        <v>1766</v>
      </c>
      <c r="AA16" s="475">
        <f t="shared" ca="1" si="12"/>
        <v>0</v>
      </c>
      <c r="AB16" s="475" t="s">
        <v>2007</v>
      </c>
      <c r="AC16" s="475">
        <f t="shared" ca="1" si="13"/>
        <v>0</v>
      </c>
    </row>
    <row r="17" spans="1:29" x14ac:dyDescent="0.3">
      <c r="A17" t="s">
        <v>735</v>
      </c>
      <c r="B17" s="254" t="s">
        <v>1516</v>
      </c>
      <c r="C17">
        <f t="shared" ca="1" si="0"/>
        <v>0</v>
      </c>
      <c r="D17" s="225" t="s">
        <v>1564</v>
      </c>
      <c r="E17" s="226">
        <f t="shared" ca="1" si="5"/>
        <v>0</v>
      </c>
      <c r="F17" s="224" t="s">
        <v>576</v>
      </c>
      <c r="G17" s="224">
        <f t="shared" ca="1" si="1"/>
        <v>0</v>
      </c>
      <c r="H17" s="226" t="s">
        <v>70</v>
      </c>
      <c r="I17" s="226">
        <f t="shared" ca="1" si="6"/>
        <v>0</v>
      </c>
      <c r="J17" s="224" t="s">
        <v>111</v>
      </c>
      <c r="K17" s="224">
        <f t="shared" ca="1" si="7"/>
        <v>0</v>
      </c>
      <c r="L17" s="224" t="s">
        <v>197</v>
      </c>
      <c r="M17" s="224">
        <f t="shared" ca="1" si="8"/>
        <v>0</v>
      </c>
      <c r="N17" s="226" t="s">
        <v>198</v>
      </c>
      <c r="O17" s="226">
        <f t="shared" ca="1" si="2"/>
        <v>0</v>
      </c>
      <c r="P17" s="224" t="s">
        <v>199</v>
      </c>
      <c r="Q17" s="224">
        <f t="shared" ca="1" si="3"/>
        <v>0</v>
      </c>
      <c r="R17" s="226" t="s">
        <v>200</v>
      </c>
      <c r="S17" s="226">
        <f t="shared" ca="1" si="9"/>
        <v>0</v>
      </c>
      <c r="T17" s="305" t="s">
        <v>377</v>
      </c>
      <c r="U17" s="305">
        <f t="shared" ca="1" si="10"/>
        <v>0</v>
      </c>
      <c r="V17" s="226" t="s">
        <v>378</v>
      </c>
      <c r="W17" s="226">
        <f t="shared" ca="1" si="11"/>
        <v>0</v>
      </c>
      <c r="X17" s="226" t="s">
        <v>704</v>
      </c>
      <c r="Y17" s="226">
        <f t="shared" ca="1" si="4"/>
        <v>0</v>
      </c>
      <c r="Z17" s="475" t="s">
        <v>1767</v>
      </c>
      <c r="AA17" s="475">
        <f t="shared" ca="1" si="12"/>
        <v>0</v>
      </c>
      <c r="AB17" s="475" t="s">
        <v>2008</v>
      </c>
      <c r="AC17" s="475">
        <f t="shared" ca="1" si="13"/>
        <v>0</v>
      </c>
    </row>
    <row r="18" spans="1:29" x14ac:dyDescent="0.3">
      <c r="A18" t="s">
        <v>889</v>
      </c>
      <c r="B18" s="311" t="s">
        <v>1517</v>
      </c>
      <c r="C18">
        <f t="shared" ca="1" si="0"/>
        <v>0</v>
      </c>
      <c r="D18" s="225" t="s">
        <v>1565</v>
      </c>
      <c r="E18" s="226">
        <f t="shared" ca="1" si="5"/>
        <v>0</v>
      </c>
      <c r="F18" s="224" t="s">
        <v>577</v>
      </c>
      <c r="G18" s="224">
        <f t="shared" ca="1" si="1"/>
        <v>0</v>
      </c>
      <c r="H18" s="226" t="s">
        <v>71</v>
      </c>
      <c r="I18" s="226">
        <f t="shared" ca="1" si="6"/>
        <v>0</v>
      </c>
      <c r="J18" s="224" t="s">
        <v>112</v>
      </c>
      <c r="K18" s="224">
        <f t="shared" ca="1" si="7"/>
        <v>0</v>
      </c>
      <c r="L18" s="224" t="s">
        <v>201</v>
      </c>
      <c r="M18" s="224">
        <f t="shared" ca="1" si="8"/>
        <v>0</v>
      </c>
      <c r="N18" s="226" t="s">
        <v>202</v>
      </c>
      <c r="O18" s="226">
        <f t="shared" ca="1" si="2"/>
        <v>0</v>
      </c>
      <c r="P18" s="224" t="s">
        <v>203</v>
      </c>
      <c r="Q18" s="224">
        <f t="shared" ca="1" si="3"/>
        <v>0</v>
      </c>
      <c r="R18" s="226" t="s">
        <v>204</v>
      </c>
      <c r="S18" s="226">
        <f t="shared" ca="1" si="9"/>
        <v>0</v>
      </c>
      <c r="T18" s="305" t="s">
        <v>379</v>
      </c>
      <c r="U18" s="305">
        <f t="shared" ca="1" si="10"/>
        <v>0</v>
      </c>
      <c r="V18" s="226" t="s">
        <v>380</v>
      </c>
      <c r="W18" s="226">
        <f t="shared" ca="1" si="11"/>
        <v>0</v>
      </c>
      <c r="X18" s="226" t="s">
        <v>705</v>
      </c>
      <c r="Y18" s="226">
        <f t="shared" ca="1" si="4"/>
        <v>0</v>
      </c>
      <c r="Z18" s="475" t="s">
        <v>1768</v>
      </c>
      <c r="AA18" s="475">
        <f t="shared" ca="1" si="12"/>
        <v>0</v>
      </c>
      <c r="AB18" s="475" t="s">
        <v>2009</v>
      </c>
      <c r="AC18" s="475">
        <f t="shared" ca="1" si="13"/>
        <v>0</v>
      </c>
    </row>
    <row r="19" spans="1:29" x14ac:dyDescent="0.3">
      <c r="A19" t="s">
        <v>890</v>
      </c>
      <c r="B19" s="254" t="s">
        <v>1518</v>
      </c>
      <c r="C19">
        <f t="shared" ca="1" si="0"/>
        <v>0</v>
      </c>
      <c r="D19" s="225" t="s">
        <v>1566</v>
      </c>
      <c r="E19" s="226">
        <f t="shared" ca="1" si="5"/>
        <v>0</v>
      </c>
      <c r="F19" s="224" t="s">
        <v>578</v>
      </c>
      <c r="G19" s="224">
        <f t="shared" ca="1" si="1"/>
        <v>0</v>
      </c>
      <c r="H19" s="226" t="s">
        <v>72</v>
      </c>
      <c r="I19" s="226">
        <f t="shared" ca="1" si="6"/>
        <v>0</v>
      </c>
      <c r="J19" s="224" t="s">
        <v>113</v>
      </c>
      <c r="K19" s="224">
        <f t="shared" ca="1" si="7"/>
        <v>0</v>
      </c>
      <c r="L19" s="224" t="s">
        <v>205</v>
      </c>
      <c r="M19" s="224">
        <f t="shared" ca="1" si="8"/>
        <v>0</v>
      </c>
      <c r="N19" s="226" t="s">
        <v>206</v>
      </c>
      <c r="O19" s="226">
        <f t="shared" ca="1" si="2"/>
        <v>0</v>
      </c>
      <c r="P19" s="224" t="s">
        <v>207</v>
      </c>
      <c r="Q19" s="224">
        <f t="shared" ca="1" si="3"/>
        <v>0</v>
      </c>
      <c r="R19" s="226" t="s">
        <v>208</v>
      </c>
      <c r="S19" s="226">
        <f t="shared" ca="1" si="9"/>
        <v>0</v>
      </c>
      <c r="T19" s="305" t="s">
        <v>381</v>
      </c>
      <c r="U19" s="305">
        <f t="shared" ca="1" si="10"/>
        <v>0</v>
      </c>
      <c r="V19" s="226" t="s">
        <v>382</v>
      </c>
      <c r="W19" s="226">
        <f t="shared" ca="1" si="11"/>
        <v>0</v>
      </c>
      <c r="X19" s="226" t="s">
        <v>706</v>
      </c>
      <c r="Y19" s="226">
        <f t="shared" ca="1" si="4"/>
        <v>0</v>
      </c>
      <c r="Z19" s="475" t="s">
        <v>1769</v>
      </c>
      <c r="AA19" s="475">
        <f t="shared" ca="1" si="12"/>
        <v>0</v>
      </c>
      <c r="AB19" s="475" t="s">
        <v>2010</v>
      </c>
      <c r="AC19" s="475">
        <f t="shared" ca="1" si="13"/>
        <v>0</v>
      </c>
    </row>
    <row r="20" spans="1:29" x14ac:dyDescent="0.3">
      <c r="A20" t="s">
        <v>891</v>
      </c>
      <c r="B20" s="254" t="s">
        <v>1519</v>
      </c>
      <c r="C20">
        <f t="shared" ca="1" si="0"/>
        <v>0</v>
      </c>
      <c r="D20" s="225" t="s">
        <v>1567</v>
      </c>
      <c r="E20" s="226">
        <f t="shared" ca="1" si="5"/>
        <v>0</v>
      </c>
      <c r="F20" s="224" t="s">
        <v>579</v>
      </c>
      <c r="G20" s="224">
        <f t="shared" ca="1" si="1"/>
        <v>0</v>
      </c>
      <c r="H20" s="226" t="s">
        <v>73</v>
      </c>
      <c r="I20" s="226">
        <f t="shared" ca="1" si="6"/>
        <v>0</v>
      </c>
      <c r="J20" s="224" t="s">
        <v>114</v>
      </c>
      <c r="K20" s="224">
        <f t="shared" ca="1" si="7"/>
        <v>0</v>
      </c>
      <c r="L20" s="224" t="s">
        <v>209</v>
      </c>
      <c r="M20" s="224">
        <f t="shared" ca="1" si="8"/>
        <v>0</v>
      </c>
      <c r="N20" s="226" t="s">
        <v>210</v>
      </c>
      <c r="O20" s="226">
        <f t="shared" ca="1" si="2"/>
        <v>0</v>
      </c>
      <c r="P20" s="224" t="s">
        <v>211</v>
      </c>
      <c r="Q20" s="224">
        <f t="shared" ca="1" si="3"/>
        <v>0</v>
      </c>
      <c r="R20" s="226" t="s">
        <v>212</v>
      </c>
      <c r="S20" s="226">
        <f t="shared" ca="1" si="9"/>
        <v>0</v>
      </c>
      <c r="T20" s="305" t="s">
        <v>383</v>
      </c>
      <c r="U20" s="305">
        <f t="shared" ca="1" si="10"/>
        <v>0</v>
      </c>
      <c r="V20" s="226" t="s">
        <v>384</v>
      </c>
      <c r="W20" s="226">
        <f t="shared" ca="1" si="11"/>
        <v>0</v>
      </c>
      <c r="X20" s="226" t="s">
        <v>707</v>
      </c>
      <c r="Y20" s="226">
        <f t="shared" ca="1" si="4"/>
        <v>0</v>
      </c>
      <c r="Z20" s="475" t="s">
        <v>1770</v>
      </c>
      <c r="AA20" s="475">
        <f t="shared" ca="1" si="12"/>
        <v>0</v>
      </c>
      <c r="AB20" s="475" t="s">
        <v>2011</v>
      </c>
      <c r="AC20" s="475">
        <f t="shared" ca="1" si="13"/>
        <v>0</v>
      </c>
    </row>
    <row r="21" spans="1:29" x14ac:dyDescent="0.3">
      <c r="A21" t="s">
        <v>892</v>
      </c>
      <c r="B21" s="311" t="s">
        <v>1520</v>
      </c>
      <c r="C21">
        <f t="shared" ca="1" si="0"/>
        <v>0</v>
      </c>
      <c r="D21" s="225" t="s">
        <v>0</v>
      </c>
      <c r="E21" s="226">
        <f t="shared" ca="1" si="5"/>
        <v>0</v>
      </c>
      <c r="F21" s="224" t="s">
        <v>580</v>
      </c>
      <c r="G21" s="224">
        <f t="shared" ca="1" si="1"/>
        <v>0</v>
      </c>
      <c r="H21" s="226" t="s">
        <v>74</v>
      </c>
      <c r="I21" s="226">
        <f t="shared" ca="1" si="6"/>
        <v>0</v>
      </c>
      <c r="J21" s="224" t="s">
        <v>115</v>
      </c>
      <c r="K21" s="224">
        <f t="shared" ca="1" si="7"/>
        <v>0</v>
      </c>
      <c r="L21" s="224" t="s">
        <v>213</v>
      </c>
      <c r="M21" s="224">
        <f t="shared" ca="1" si="8"/>
        <v>0</v>
      </c>
      <c r="N21" s="226" t="s">
        <v>214</v>
      </c>
      <c r="O21" s="226">
        <f t="shared" ca="1" si="2"/>
        <v>0</v>
      </c>
      <c r="P21" s="224" t="s">
        <v>215</v>
      </c>
      <c r="Q21" s="224">
        <f t="shared" ca="1" si="3"/>
        <v>0</v>
      </c>
      <c r="R21" s="226" t="s">
        <v>216</v>
      </c>
      <c r="S21" s="226">
        <f t="shared" ca="1" si="9"/>
        <v>0</v>
      </c>
      <c r="T21" s="305" t="s">
        <v>385</v>
      </c>
      <c r="U21" s="305">
        <f t="shared" ca="1" si="10"/>
        <v>0</v>
      </c>
      <c r="V21" s="226" t="s">
        <v>386</v>
      </c>
      <c r="W21" s="226">
        <f t="shared" ca="1" si="11"/>
        <v>0</v>
      </c>
      <c r="X21" s="226" t="s">
        <v>708</v>
      </c>
      <c r="Y21" s="226">
        <f t="shared" ca="1" si="4"/>
        <v>0</v>
      </c>
      <c r="Z21" s="475" t="s">
        <v>1771</v>
      </c>
      <c r="AA21" s="475">
        <f t="shared" ca="1" si="12"/>
        <v>0</v>
      </c>
      <c r="AB21" s="475" t="s">
        <v>2012</v>
      </c>
      <c r="AC21" s="475">
        <f t="shared" ca="1" si="13"/>
        <v>0</v>
      </c>
    </row>
    <row r="22" spans="1:29" x14ac:dyDescent="0.3">
      <c r="A22" t="s">
        <v>893</v>
      </c>
      <c r="B22" s="254" t="s">
        <v>1521</v>
      </c>
      <c r="C22">
        <f t="shared" ca="1" si="0"/>
        <v>0</v>
      </c>
      <c r="D22" s="225" t="s">
        <v>1</v>
      </c>
      <c r="E22" s="226">
        <f t="shared" ca="1" si="5"/>
        <v>0</v>
      </c>
      <c r="F22" s="224" t="s">
        <v>581</v>
      </c>
      <c r="G22" s="224">
        <f t="shared" ca="1" si="1"/>
        <v>0</v>
      </c>
      <c r="H22" s="226" t="s">
        <v>75</v>
      </c>
      <c r="I22" s="226">
        <f t="shared" ca="1" si="6"/>
        <v>0</v>
      </c>
      <c r="J22" s="224" t="s">
        <v>116</v>
      </c>
      <c r="K22" s="224">
        <f t="shared" ca="1" si="7"/>
        <v>0</v>
      </c>
      <c r="L22" s="224" t="s">
        <v>217</v>
      </c>
      <c r="M22" s="224">
        <f t="shared" ca="1" si="8"/>
        <v>0</v>
      </c>
      <c r="N22" s="226" t="s">
        <v>218</v>
      </c>
      <c r="O22" s="226">
        <f t="shared" ca="1" si="2"/>
        <v>0</v>
      </c>
      <c r="P22" s="224" t="s">
        <v>219</v>
      </c>
      <c r="Q22" s="224">
        <f t="shared" ca="1" si="3"/>
        <v>0</v>
      </c>
      <c r="R22" s="226" t="s">
        <v>220</v>
      </c>
      <c r="S22" s="226">
        <f t="shared" ca="1" si="9"/>
        <v>0</v>
      </c>
      <c r="T22" s="305" t="s">
        <v>387</v>
      </c>
      <c r="U22" s="305">
        <f t="shared" ca="1" si="10"/>
        <v>0</v>
      </c>
      <c r="V22" s="226" t="s">
        <v>388</v>
      </c>
      <c r="W22" s="226">
        <f t="shared" ca="1" si="11"/>
        <v>0</v>
      </c>
      <c r="X22" s="226" t="s">
        <v>709</v>
      </c>
      <c r="Y22" s="226">
        <f t="shared" ca="1" si="4"/>
        <v>0</v>
      </c>
      <c r="Z22" s="475" t="s">
        <v>1772</v>
      </c>
      <c r="AA22" s="475">
        <f t="shared" ca="1" si="12"/>
        <v>0</v>
      </c>
      <c r="AB22" s="475" t="s">
        <v>2013</v>
      </c>
      <c r="AC22" s="475">
        <f t="shared" ca="1" si="13"/>
        <v>0</v>
      </c>
    </row>
    <row r="23" spans="1:29" x14ac:dyDescent="0.3">
      <c r="A23" t="s">
        <v>894</v>
      </c>
      <c r="B23" s="254" t="s">
        <v>1522</v>
      </c>
      <c r="C23">
        <f t="shared" ca="1" si="0"/>
        <v>0</v>
      </c>
      <c r="D23" s="225" t="s">
        <v>339</v>
      </c>
      <c r="E23" s="226">
        <f t="shared" ca="1" si="5"/>
        <v>0</v>
      </c>
      <c r="F23" s="224" t="s">
        <v>582</v>
      </c>
      <c r="G23" s="224">
        <f t="shared" ca="1" si="1"/>
        <v>0</v>
      </c>
      <c r="H23" s="226" t="s">
        <v>76</v>
      </c>
      <c r="I23" s="226">
        <f t="shared" ca="1" si="6"/>
        <v>0</v>
      </c>
      <c r="J23" s="224" t="s">
        <v>117</v>
      </c>
      <c r="K23" s="224">
        <f t="shared" ca="1" si="7"/>
        <v>0</v>
      </c>
      <c r="L23" s="224" t="s">
        <v>221</v>
      </c>
      <c r="M23" s="224">
        <f t="shared" ca="1" si="8"/>
        <v>0</v>
      </c>
      <c r="N23" s="226" t="s">
        <v>222</v>
      </c>
      <c r="O23" s="226">
        <f t="shared" ca="1" si="2"/>
        <v>0</v>
      </c>
      <c r="P23" s="224" t="s">
        <v>223</v>
      </c>
      <c r="Q23" s="224">
        <f t="shared" ca="1" si="3"/>
        <v>0</v>
      </c>
      <c r="R23" s="226" t="s">
        <v>224</v>
      </c>
      <c r="S23" s="226">
        <f t="shared" ca="1" si="9"/>
        <v>0</v>
      </c>
      <c r="T23" s="305" t="s">
        <v>389</v>
      </c>
      <c r="U23" s="305">
        <f t="shared" ca="1" si="10"/>
        <v>0</v>
      </c>
      <c r="V23" s="226" t="s">
        <v>390</v>
      </c>
      <c r="W23" s="226">
        <f t="shared" ca="1" si="11"/>
        <v>0</v>
      </c>
      <c r="X23" s="226" t="s">
        <v>710</v>
      </c>
      <c r="Y23" s="226">
        <f t="shared" ca="1" si="4"/>
        <v>0</v>
      </c>
      <c r="Z23" s="475" t="s">
        <v>1773</v>
      </c>
      <c r="AA23" s="475">
        <f t="shared" ca="1" si="12"/>
        <v>0</v>
      </c>
      <c r="AB23" s="475" t="s">
        <v>2014</v>
      </c>
      <c r="AC23" s="475">
        <f t="shared" ca="1" si="13"/>
        <v>0</v>
      </c>
    </row>
    <row r="24" spans="1:29" x14ac:dyDescent="0.3">
      <c r="A24" t="s">
        <v>895</v>
      </c>
      <c r="B24" s="311" t="s">
        <v>1523</v>
      </c>
      <c r="C24">
        <f t="shared" ca="1" si="0"/>
        <v>0</v>
      </c>
      <c r="D24" s="225" t="s">
        <v>2</v>
      </c>
      <c r="E24" s="226">
        <f t="shared" ca="1" si="5"/>
        <v>0</v>
      </c>
      <c r="F24" s="224" t="s">
        <v>583</v>
      </c>
      <c r="G24" s="224">
        <f t="shared" ca="1" si="1"/>
        <v>0</v>
      </c>
      <c r="H24" s="226" t="s">
        <v>77</v>
      </c>
      <c r="I24" s="226">
        <f t="shared" ca="1" si="6"/>
        <v>0</v>
      </c>
      <c r="J24" s="224" t="s">
        <v>118</v>
      </c>
      <c r="K24" s="224">
        <f t="shared" ca="1" si="7"/>
        <v>0</v>
      </c>
      <c r="L24" s="224" t="s">
        <v>225</v>
      </c>
      <c r="M24" s="224">
        <f t="shared" ca="1" si="8"/>
        <v>0</v>
      </c>
      <c r="N24" s="226" t="s">
        <v>226</v>
      </c>
      <c r="O24" s="226">
        <f t="shared" ca="1" si="2"/>
        <v>0</v>
      </c>
      <c r="P24" s="224" t="s">
        <v>227</v>
      </c>
      <c r="Q24" s="224">
        <f t="shared" ca="1" si="3"/>
        <v>0</v>
      </c>
      <c r="R24" s="226" t="s">
        <v>228</v>
      </c>
      <c r="S24" s="226">
        <f t="shared" ca="1" si="9"/>
        <v>0</v>
      </c>
      <c r="T24" s="305" t="s">
        <v>391</v>
      </c>
      <c r="U24" s="305">
        <f t="shared" ca="1" si="10"/>
        <v>0</v>
      </c>
      <c r="V24" s="226" t="s">
        <v>392</v>
      </c>
      <c r="W24" s="226">
        <f t="shared" ca="1" si="11"/>
        <v>0</v>
      </c>
      <c r="X24" s="226" t="s">
        <v>711</v>
      </c>
      <c r="Y24" s="226">
        <f t="shared" ca="1" si="4"/>
        <v>0</v>
      </c>
      <c r="Z24" s="475" t="s">
        <v>1774</v>
      </c>
      <c r="AA24" s="475">
        <f t="shared" ca="1" si="12"/>
        <v>0</v>
      </c>
      <c r="AB24" s="475" t="s">
        <v>2015</v>
      </c>
      <c r="AC24" s="475">
        <f t="shared" ca="1" si="13"/>
        <v>0</v>
      </c>
    </row>
    <row r="25" spans="1:29" x14ac:dyDescent="0.3">
      <c r="A25" t="s">
        <v>896</v>
      </c>
      <c r="B25" s="254" t="s">
        <v>1524</v>
      </c>
      <c r="C25">
        <f t="shared" ca="1" si="0"/>
        <v>0</v>
      </c>
      <c r="D25" s="225" t="s">
        <v>3</v>
      </c>
      <c r="E25" s="226">
        <f t="shared" ca="1" si="5"/>
        <v>0</v>
      </c>
      <c r="F25" s="224" t="s">
        <v>584</v>
      </c>
      <c r="G25" s="224">
        <f t="shared" ca="1" si="1"/>
        <v>0</v>
      </c>
      <c r="H25" s="226" t="s">
        <v>78</v>
      </c>
      <c r="I25" s="226">
        <f t="shared" ca="1" si="6"/>
        <v>0</v>
      </c>
      <c r="J25" s="224" t="s">
        <v>119</v>
      </c>
      <c r="K25" s="224">
        <f t="shared" ca="1" si="7"/>
        <v>0</v>
      </c>
      <c r="L25" s="224" t="s">
        <v>229</v>
      </c>
      <c r="M25" s="224">
        <f t="shared" ca="1" si="8"/>
        <v>0</v>
      </c>
      <c r="N25" s="226" t="s">
        <v>230</v>
      </c>
      <c r="O25" s="226">
        <f t="shared" ca="1" si="2"/>
        <v>0</v>
      </c>
      <c r="P25" s="224" t="s">
        <v>231</v>
      </c>
      <c r="Q25" s="224">
        <f t="shared" ca="1" si="3"/>
        <v>0</v>
      </c>
      <c r="R25" s="226" t="s">
        <v>232</v>
      </c>
      <c r="S25" s="226">
        <f t="shared" ca="1" si="9"/>
        <v>0</v>
      </c>
      <c r="T25" s="305" t="s">
        <v>393</v>
      </c>
      <c r="U25" s="305">
        <f t="shared" ca="1" si="10"/>
        <v>0</v>
      </c>
      <c r="V25" s="226" t="s">
        <v>394</v>
      </c>
      <c r="W25" s="226">
        <f t="shared" ca="1" si="11"/>
        <v>0</v>
      </c>
      <c r="X25" s="226" t="s">
        <v>712</v>
      </c>
      <c r="Y25" s="226">
        <f t="shared" ca="1" si="4"/>
        <v>0</v>
      </c>
      <c r="Z25" s="475" t="s">
        <v>1775</v>
      </c>
      <c r="AA25" s="475">
        <f t="shared" ca="1" si="12"/>
        <v>0</v>
      </c>
      <c r="AB25" s="475" t="s">
        <v>2016</v>
      </c>
      <c r="AC25" s="475">
        <f t="shared" ca="1" si="13"/>
        <v>0</v>
      </c>
    </row>
    <row r="26" spans="1:29" x14ac:dyDescent="0.3">
      <c r="A26" t="s">
        <v>762</v>
      </c>
      <c r="B26" s="313" t="s">
        <v>1525</v>
      </c>
      <c r="C26">
        <f t="shared" ca="1" si="0"/>
        <v>0</v>
      </c>
      <c r="D26" s="225" t="s">
        <v>4</v>
      </c>
      <c r="E26" s="226">
        <f t="shared" ca="1" si="5"/>
        <v>0</v>
      </c>
      <c r="F26" s="224" t="s">
        <v>585</v>
      </c>
      <c r="G26" s="224">
        <f t="shared" ca="1" si="1"/>
        <v>0</v>
      </c>
      <c r="H26" s="226" t="s">
        <v>79</v>
      </c>
      <c r="I26" s="226">
        <f t="shared" ca="1" si="6"/>
        <v>0</v>
      </c>
      <c r="J26" s="224" t="s">
        <v>120</v>
      </c>
      <c r="K26" s="224">
        <f t="shared" ca="1" si="7"/>
        <v>0</v>
      </c>
      <c r="L26" s="224" t="s">
        <v>233</v>
      </c>
      <c r="M26" s="224">
        <f t="shared" ca="1" si="8"/>
        <v>0</v>
      </c>
      <c r="N26" s="226" t="s">
        <v>234</v>
      </c>
      <c r="O26" s="226">
        <f t="shared" ca="1" si="2"/>
        <v>0</v>
      </c>
      <c r="P26" s="224" t="s">
        <v>235</v>
      </c>
      <c r="Q26" s="224">
        <f t="shared" ca="1" si="3"/>
        <v>0</v>
      </c>
      <c r="R26" s="226" t="s">
        <v>236</v>
      </c>
      <c r="S26" s="226">
        <f t="shared" ca="1" si="9"/>
        <v>0</v>
      </c>
      <c r="T26" s="305" t="s">
        <v>395</v>
      </c>
      <c r="U26" s="305">
        <f t="shared" ca="1" si="10"/>
        <v>0</v>
      </c>
      <c r="V26" s="226" t="s">
        <v>396</v>
      </c>
      <c r="W26" s="226">
        <f t="shared" ca="1" si="11"/>
        <v>0</v>
      </c>
      <c r="X26" s="226" t="s">
        <v>713</v>
      </c>
      <c r="Y26" s="226">
        <f t="shared" ca="1" si="4"/>
        <v>0</v>
      </c>
      <c r="Z26" s="475" t="s">
        <v>1776</v>
      </c>
      <c r="AA26" s="475">
        <f t="shared" ca="1" si="12"/>
        <v>0</v>
      </c>
      <c r="AB26" s="475" t="s">
        <v>2017</v>
      </c>
      <c r="AC26" s="475">
        <f t="shared" ca="1" si="13"/>
        <v>0</v>
      </c>
    </row>
    <row r="27" spans="1:29" x14ac:dyDescent="0.3">
      <c r="A27" t="s">
        <v>905</v>
      </c>
      <c r="B27" s="314" t="s">
        <v>1526</v>
      </c>
      <c r="C27">
        <f t="shared" ca="1" si="0"/>
        <v>0</v>
      </c>
      <c r="D27" s="225" t="s">
        <v>5</v>
      </c>
      <c r="E27" s="226">
        <f t="shared" ca="1" si="5"/>
        <v>0</v>
      </c>
      <c r="F27" s="224" t="s">
        <v>586</v>
      </c>
      <c r="G27" s="224">
        <f t="shared" ca="1" si="1"/>
        <v>0</v>
      </c>
      <c r="H27" s="226" t="s">
        <v>80</v>
      </c>
      <c r="I27" s="226">
        <f t="shared" ca="1" si="6"/>
        <v>0</v>
      </c>
      <c r="J27" s="224" t="s">
        <v>121</v>
      </c>
      <c r="K27" s="224">
        <f t="shared" ca="1" si="7"/>
        <v>0</v>
      </c>
      <c r="L27" s="224" t="s">
        <v>237</v>
      </c>
      <c r="M27" s="224">
        <f t="shared" ca="1" si="8"/>
        <v>0</v>
      </c>
      <c r="N27" s="226" t="s">
        <v>238</v>
      </c>
      <c r="O27" s="226">
        <f t="shared" ca="1" si="2"/>
        <v>0</v>
      </c>
      <c r="P27" s="224" t="s">
        <v>239</v>
      </c>
      <c r="Q27" s="224">
        <f t="shared" ca="1" si="3"/>
        <v>0</v>
      </c>
      <c r="R27" s="226" t="s">
        <v>240</v>
      </c>
      <c r="S27" s="226">
        <f t="shared" ca="1" si="9"/>
        <v>0</v>
      </c>
      <c r="T27" s="305" t="s">
        <v>397</v>
      </c>
      <c r="U27" s="305">
        <f t="shared" ca="1" si="10"/>
        <v>0</v>
      </c>
      <c r="V27" s="226" t="s">
        <v>398</v>
      </c>
      <c r="W27" s="226">
        <f t="shared" ca="1" si="11"/>
        <v>0</v>
      </c>
      <c r="X27" s="226" t="s">
        <v>714</v>
      </c>
      <c r="Y27" s="226">
        <f t="shared" ca="1" si="4"/>
        <v>0</v>
      </c>
      <c r="Z27" s="475" t="s">
        <v>1777</v>
      </c>
      <c r="AA27" s="475">
        <f t="shared" ca="1" si="12"/>
        <v>0</v>
      </c>
      <c r="AB27" s="475" t="s">
        <v>2018</v>
      </c>
      <c r="AC27" s="475">
        <f t="shared" ca="1" si="13"/>
        <v>0</v>
      </c>
    </row>
    <row r="28" spans="1:29" x14ac:dyDescent="0.3">
      <c r="A28" t="s">
        <v>901</v>
      </c>
      <c r="B28" s="315" t="s">
        <v>1527</v>
      </c>
      <c r="C28">
        <f t="shared" ca="1" si="0"/>
        <v>0</v>
      </c>
      <c r="D28" s="225" t="s">
        <v>6</v>
      </c>
      <c r="E28" s="226">
        <f t="shared" ca="1" si="5"/>
        <v>0</v>
      </c>
      <c r="F28" s="224" t="s">
        <v>587</v>
      </c>
      <c r="G28" s="224">
        <f t="shared" ca="1" si="1"/>
        <v>0</v>
      </c>
      <c r="H28" s="226" t="s">
        <v>81</v>
      </c>
      <c r="I28" s="226">
        <f t="shared" ca="1" si="6"/>
        <v>0</v>
      </c>
      <c r="J28" s="224" t="s">
        <v>122</v>
      </c>
      <c r="K28" s="224">
        <f t="shared" ca="1" si="7"/>
        <v>0</v>
      </c>
      <c r="L28" s="224" t="s">
        <v>241</v>
      </c>
      <c r="M28" s="224">
        <f t="shared" ca="1" si="8"/>
        <v>0</v>
      </c>
      <c r="N28" s="226" t="s">
        <v>242</v>
      </c>
      <c r="O28" s="226">
        <f t="shared" ca="1" si="2"/>
        <v>0</v>
      </c>
      <c r="P28" s="224" t="s">
        <v>243</v>
      </c>
      <c r="Q28" s="224">
        <f t="shared" ca="1" si="3"/>
        <v>0</v>
      </c>
      <c r="R28" s="226" t="s">
        <v>244</v>
      </c>
      <c r="S28" s="226">
        <f t="shared" ca="1" si="9"/>
        <v>0</v>
      </c>
      <c r="T28" s="305" t="s">
        <v>399</v>
      </c>
      <c r="U28" s="305">
        <f t="shared" ca="1" si="10"/>
        <v>0</v>
      </c>
      <c r="V28" s="226" t="s">
        <v>400</v>
      </c>
      <c r="W28" s="226">
        <f t="shared" ca="1" si="11"/>
        <v>0</v>
      </c>
      <c r="X28" s="226" t="s">
        <v>715</v>
      </c>
      <c r="Y28" s="226">
        <f t="shared" ca="1" si="4"/>
        <v>0</v>
      </c>
      <c r="Z28" s="475" t="s">
        <v>1778</v>
      </c>
      <c r="AA28" s="475">
        <f t="shared" ca="1" si="12"/>
        <v>0</v>
      </c>
      <c r="AB28" s="475" t="s">
        <v>2019</v>
      </c>
      <c r="AC28" s="475">
        <f t="shared" ca="1" si="13"/>
        <v>0</v>
      </c>
    </row>
    <row r="29" spans="1:29" x14ac:dyDescent="0.3">
      <c r="A29" t="s">
        <v>944</v>
      </c>
      <c r="B29" s="315" t="s">
        <v>1528</v>
      </c>
      <c r="C29">
        <f t="shared" ca="1" si="0"/>
        <v>0</v>
      </c>
      <c r="D29" s="225" t="s">
        <v>7</v>
      </c>
      <c r="E29" s="226">
        <f t="shared" ca="1" si="5"/>
        <v>0</v>
      </c>
      <c r="F29" s="224" t="s">
        <v>588</v>
      </c>
      <c r="G29" s="224">
        <f t="shared" ca="1" si="1"/>
        <v>0</v>
      </c>
      <c r="H29" s="226" t="s">
        <v>82</v>
      </c>
      <c r="I29" s="226">
        <f t="shared" ca="1" si="6"/>
        <v>0</v>
      </c>
      <c r="J29" s="224" t="s">
        <v>123</v>
      </c>
      <c r="K29" s="224">
        <f t="shared" ca="1" si="7"/>
        <v>0</v>
      </c>
      <c r="L29" s="224" t="s">
        <v>245</v>
      </c>
      <c r="M29" s="224">
        <f t="shared" ca="1" si="8"/>
        <v>0</v>
      </c>
      <c r="N29" s="226" t="s">
        <v>246</v>
      </c>
      <c r="O29" s="226">
        <f t="shared" ca="1" si="2"/>
        <v>0</v>
      </c>
      <c r="P29" s="224" t="s">
        <v>247</v>
      </c>
      <c r="Q29" s="224">
        <f t="shared" ca="1" si="3"/>
        <v>0</v>
      </c>
      <c r="R29" s="226" t="s">
        <v>248</v>
      </c>
      <c r="S29" s="226">
        <f t="shared" ca="1" si="9"/>
        <v>0</v>
      </c>
      <c r="T29" s="305" t="s">
        <v>401</v>
      </c>
      <c r="U29" s="305">
        <f t="shared" ca="1" si="10"/>
        <v>0</v>
      </c>
      <c r="V29" s="226" t="s">
        <v>402</v>
      </c>
      <c r="W29" s="226">
        <f t="shared" ca="1" si="11"/>
        <v>0</v>
      </c>
      <c r="X29" s="226" t="s">
        <v>716</v>
      </c>
      <c r="Y29" s="226">
        <f t="shared" ca="1" si="4"/>
        <v>0</v>
      </c>
      <c r="Z29" s="475" t="s">
        <v>1779</v>
      </c>
      <c r="AA29" s="475">
        <f t="shared" ca="1" si="12"/>
        <v>0</v>
      </c>
      <c r="AB29" s="475" t="s">
        <v>2020</v>
      </c>
      <c r="AC29" s="475">
        <f t="shared" ca="1" si="13"/>
        <v>0</v>
      </c>
    </row>
    <row r="30" spans="1:29" x14ac:dyDescent="0.3">
      <c r="A30" t="s">
        <v>1284</v>
      </c>
      <c r="B30" s="315" t="s">
        <v>1529</v>
      </c>
      <c r="C30">
        <f t="shared" ca="1" si="0"/>
        <v>0</v>
      </c>
      <c r="D30" s="225" t="s">
        <v>8</v>
      </c>
      <c r="E30" s="226">
        <f t="shared" ca="1" si="5"/>
        <v>0</v>
      </c>
      <c r="F30" s="224" t="s">
        <v>589</v>
      </c>
      <c r="G30" s="224">
        <f t="shared" ca="1" si="1"/>
        <v>0</v>
      </c>
      <c r="H30" s="226" t="s">
        <v>83</v>
      </c>
      <c r="I30" s="226">
        <f t="shared" ca="1" si="6"/>
        <v>0</v>
      </c>
      <c r="J30" s="224" t="s">
        <v>124</v>
      </c>
      <c r="K30" s="224">
        <f t="shared" ca="1" si="7"/>
        <v>0</v>
      </c>
      <c r="L30" s="224" t="s">
        <v>249</v>
      </c>
      <c r="M30" s="224">
        <f t="shared" ca="1" si="8"/>
        <v>0</v>
      </c>
      <c r="N30" s="226" t="s">
        <v>250</v>
      </c>
      <c r="O30" s="226">
        <f t="shared" ca="1" si="2"/>
        <v>0</v>
      </c>
      <c r="P30" s="224" t="s">
        <v>251</v>
      </c>
      <c r="Q30" s="224">
        <f t="shared" ca="1" si="3"/>
        <v>0</v>
      </c>
      <c r="R30" s="226" t="s">
        <v>252</v>
      </c>
      <c r="S30" s="226">
        <f t="shared" ca="1" si="9"/>
        <v>0</v>
      </c>
      <c r="T30" s="305" t="s">
        <v>403</v>
      </c>
      <c r="U30" s="305">
        <f t="shared" ca="1" si="10"/>
        <v>0</v>
      </c>
      <c r="V30" s="226" t="s">
        <v>404</v>
      </c>
      <c r="W30" s="226">
        <f t="shared" ca="1" si="11"/>
        <v>0</v>
      </c>
      <c r="X30" s="226" t="s">
        <v>717</v>
      </c>
      <c r="Y30" s="226">
        <f t="shared" ca="1" si="4"/>
        <v>0</v>
      </c>
      <c r="Z30" s="475" t="s">
        <v>1780</v>
      </c>
      <c r="AA30" s="475">
        <f t="shared" ca="1" si="12"/>
        <v>0</v>
      </c>
      <c r="AB30" s="475" t="s">
        <v>2021</v>
      </c>
      <c r="AC30" s="475">
        <f t="shared" ca="1" si="13"/>
        <v>0</v>
      </c>
    </row>
    <row r="31" spans="1:29" x14ac:dyDescent="0.3">
      <c r="A31" t="s">
        <v>312</v>
      </c>
      <c r="B31" s="313" t="s">
        <v>1530</v>
      </c>
      <c r="C31">
        <f t="shared" ca="1" si="0"/>
        <v>0</v>
      </c>
      <c r="D31" s="225" t="s">
        <v>340</v>
      </c>
      <c r="E31" s="226">
        <f t="shared" ca="1" si="5"/>
        <v>0</v>
      </c>
      <c r="F31" s="224" t="s">
        <v>590</v>
      </c>
      <c r="G31" s="224">
        <f t="shared" ca="1" si="1"/>
        <v>0</v>
      </c>
      <c r="H31" s="226" t="s">
        <v>84</v>
      </c>
      <c r="I31" s="226">
        <f t="shared" ca="1" si="6"/>
        <v>0</v>
      </c>
      <c r="J31" s="224" t="s">
        <v>125</v>
      </c>
      <c r="K31" s="224">
        <f t="shared" ca="1" si="7"/>
        <v>0</v>
      </c>
      <c r="L31" s="224" t="s">
        <v>253</v>
      </c>
      <c r="M31" s="224">
        <f t="shared" ca="1" si="8"/>
        <v>0</v>
      </c>
      <c r="N31" s="226" t="s">
        <v>254</v>
      </c>
      <c r="O31" s="226">
        <f t="shared" ca="1" si="2"/>
        <v>0</v>
      </c>
      <c r="P31" s="224" t="s">
        <v>255</v>
      </c>
      <c r="Q31" s="224">
        <f t="shared" ca="1" si="3"/>
        <v>0</v>
      </c>
      <c r="R31" s="226" t="s">
        <v>256</v>
      </c>
      <c r="S31" s="226">
        <f t="shared" ca="1" si="9"/>
        <v>0</v>
      </c>
      <c r="T31" s="305" t="s">
        <v>405</v>
      </c>
      <c r="U31" s="305">
        <f t="shared" ca="1" si="10"/>
        <v>0</v>
      </c>
      <c r="V31" s="226" t="s">
        <v>406</v>
      </c>
      <c r="W31" s="226">
        <f t="shared" ca="1" si="11"/>
        <v>0</v>
      </c>
      <c r="X31" s="226" t="s">
        <v>718</v>
      </c>
      <c r="Y31" s="226">
        <f t="shared" ca="1" si="4"/>
        <v>0</v>
      </c>
      <c r="Z31" s="475" t="s">
        <v>1781</v>
      </c>
      <c r="AA31" s="475">
        <f t="shared" ca="1" si="12"/>
        <v>0</v>
      </c>
      <c r="AB31" s="475" t="s">
        <v>2022</v>
      </c>
      <c r="AC31" s="475">
        <f t="shared" ca="1" si="13"/>
        <v>0</v>
      </c>
    </row>
    <row r="32" spans="1:29" x14ac:dyDescent="0.3">
      <c r="A32" t="s">
        <v>326</v>
      </c>
      <c r="B32" s="316" t="s">
        <v>1531</v>
      </c>
      <c r="C32">
        <f t="shared" ca="1" si="0"/>
        <v>0</v>
      </c>
      <c r="D32" s="225" t="s">
        <v>9</v>
      </c>
      <c r="E32" s="226">
        <f t="shared" ca="1" si="5"/>
        <v>0</v>
      </c>
      <c r="F32" s="224" t="s">
        <v>591</v>
      </c>
      <c r="G32" s="224">
        <f t="shared" ca="1" si="1"/>
        <v>0</v>
      </c>
      <c r="H32" s="226" t="s">
        <v>85</v>
      </c>
      <c r="I32" s="226">
        <f t="shared" ca="1" si="6"/>
        <v>0</v>
      </c>
      <c r="J32" s="224" t="s">
        <v>126</v>
      </c>
      <c r="K32" s="224">
        <f t="shared" ca="1" si="7"/>
        <v>0</v>
      </c>
      <c r="L32" s="224" t="s">
        <v>257</v>
      </c>
      <c r="M32" s="224">
        <f t="shared" ca="1" si="8"/>
        <v>0</v>
      </c>
      <c r="N32" s="226" t="s">
        <v>258</v>
      </c>
      <c r="O32" s="226">
        <f t="shared" ca="1" si="2"/>
        <v>0</v>
      </c>
      <c r="P32" s="224" t="s">
        <v>259</v>
      </c>
      <c r="Q32" s="224">
        <f t="shared" ca="1" si="3"/>
        <v>0</v>
      </c>
      <c r="R32" s="226" t="s">
        <v>260</v>
      </c>
      <c r="S32" s="226">
        <f t="shared" ca="1" si="9"/>
        <v>0</v>
      </c>
      <c r="T32" s="305" t="s">
        <v>407</v>
      </c>
      <c r="U32" s="305">
        <f t="shared" ca="1" si="10"/>
        <v>0</v>
      </c>
      <c r="V32" s="226" t="s">
        <v>408</v>
      </c>
      <c r="W32" s="226">
        <f t="shared" ca="1" si="11"/>
        <v>0</v>
      </c>
      <c r="X32" s="226" t="s">
        <v>719</v>
      </c>
      <c r="Y32" s="226">
        <f t="shared" ca="1" si="4"/>
        <v>0</v>
      </c>
      <c r="Z32" s="475" t="s">
        <v>1782</v>
      </c>
      <c r="AA32" s="475">
        <f t="shared" ca="1" si="12"/>
        <v>0</v>
      </c>
      <c r="AB32" s="475" t="s">
        <v>2023</v>
      </c>
      <c r="AC32" s="475">
        <f t="shared" ca="1" si="13"/>
        <v>0</v>
      </c>
    </row>
    <row r="33" spans="1:29" x14ac:dyDescent="0.3">
      <c r="A33" t="s">
        <v>976</v>
      </c>
      <c r="B33" s="317" t="s">
        <v>1532</v>
      </c>
      <c r="C33">
        <f t="shared" ca="1" si="0"/>
        <v>0</v>
      </c>
      <c r="D33" s="225" t="s">
        <v>10</v>
      </c>
      <c r="E33" s="226">
        <f t="shared" ca="1" si="5"/>
        <v>0</v>
      </c>
      <c r="F33" s="224" t="s">
        <v>592</v>
      </c>
      <c r="G33" s="224">
        <f t="shared" ca="1" si="1"/>
        <v>0</v>
      </c>
      <c r="H33" s="226" t="s">
        <v>86</v>
      </c>
      <c r="I33" s="226">
        <f t="shared" ca="1" si="6"/>
        <v>0</v>
      </c>
      <c r="J33" s="224" t="s">
        <v>127</v>
      </c>
      <c r="K33" s="224">
        <f t="shared" ca="1" si="7"/>
        <v>0</v>
      </c>
      <c r="L33" s="224" t="s">
        <v>261</v>
      </c>
      <c r="M33" s="224">
        <f t="shared" ca="1" si="8"/>
        <v>0</v>
      </c>
      <c r="N33" s="226" t="s">
        <v>262</v>
      </c>
      <c r="O33" s="226">
        <f t="shared" ca="1" si="2"/>
        <v>0</v>
      </c>
      <c r="P33" s="224" t="s">
        <v>263</v>
      </c>
      <c r="Q33" s="224">
        <f t="shared" ca="1" si="3"/>
        <v>0</v>
      </c>
      <c r="R33" s="226" t="s">
        <v>264</v>
      </c>
      <c r="S33" s="226">
        <f t="shared" ca="1" si="9"/>
        <v>0</v>
      </c>
      <c r="T33" s="305" t="s">
        <v>409</v>
      </c>
      <c r="U33" s="305">
        <f t="shared" ca="1" si="10"/>
        <v>0</v>
      </c>
      <c r="V33" s="226" t="s">
        <v>410</v>
      </c>
      <c r="W33" s="226">
        <f t="shared" ca="1" si="11"/>
        <v>0</v>
      </c>
      <c r="X33" s="226" t="s">
        <v>720</v>
      </c>
      <c r="Y33" s="226">
        <f t="shared" ca="1" si="4"/>
        <v>0</v>
      </c>
      <c r="Z33" s="475" t="s">
        <v>1783</v>
      </c>
      <c r="AA33" s="475">
        <f t="shared" ca="1" si="12"/>
        <v>0</v>
      </c>
      <c r="AB33" s="475" t="s">
        <v>2024</v>
      </c>
      <c r="AC33" s="475">
        <f t="shared" ca="1" si="13"/>
        <v>0</v>
      </c>
    </row>
    <row r="34" spans="1:29" x14ac:dyDescent="0.3">
      <c r="A34" t="s">
        <v>1376</v>
      </c>
      <c r="B34" s="361" t="s">
        <v>1533</v>
      </c>
      <c r="C34">
        <f t="shared" ref="C34:C65" ca="1" si="14">INDIRECT(B34)</f>
        <v>0</v>
      </c>
      <c r="D34" s="225" t="s">
        <v>11</v>
      </c>
      <c r="E34" s="226">
        <f t="shared" ca="1" si="5"/>
        <v>0</v>
      </c>
      <c r="F34" s="224" t="s">
        <v>593</v>
      </c>
      <c r="G34" s="224">
        <f t="shared" ca="1" si="1"/>
        <v>0</v>
      </c>
      <c r="H34" s="226" t="s">
        <v>87</v>
      </c>
      <c r="I34" s="226">
        <f t="shared" ca="1" si="6"/>
        <v>0</v>
      </c>
      <c r="J34" s="224" t="s">
        <v>128</v>
      </c>
      <c r="K34" s="224">
        <f t="shared" ca="1" si="7"/>
        <v>0</v>
      </c>
      <c r="L34" s="224" t="s">
        <v>265</v>
      </c>
      <c r="M34" s="224">
        <f t="shared" ca="1" si="8"/>
        <v>0</v>
      </c>
      <c r="N34" s="226" t="s">
        <v>266</v>
      </c>
      <c r="O34" s="226">
        <f t="shared" ca="1" si="2"/>
        <v>0</v>
      </c>
      <c r="P34" s="224" t="s">
        <v>267</v>
      </c>
      <c r="Q34" s="224">
        <f t="shared" ca="1" si="3"/>
        <v>0</v>
      </c>
      <c r="R34" s="226" t="s">
        <v>268</v>
      </c>
      <c r="S34" s="226">
        <f t="shared" ca="1" si="9"/>
        <v>0</v>
      </c>
      <c r="T34" s="305" t="s">
        <v>411</v>
      </c>
      <c r="U34" s="305">
        <f t="shared" ca="1" si="10"/>
        <v>0</v>
      </c>
      <c r="V34" s="226" t="s">
        <v>412</v>
      </c>
      <c r="W34" s="226">
        <f t="shared" ca="1" si="11"/>
        <v>0</v>
      </c>
      <c r="X34" s="226" t="s">
        <v>721</v>
      </c>
      <c r="Y34" s="226">
        <f t="shared" ca="1" si="4"/>
        <v>0</v>
      </c>
      <c r="Z34" s="475" t="s">
        <v>1784</v>
      </c>
      <c r="AA34" s="475">
        <f t="shared" ca="1" si="12"/>
        <v>0</v>
      </c>
      <c r="AB34" s="475" t="s">
        <v>2025</v>
      </c>
      <c r="AC34" s="475">
        <f t="shared" ca="1" si="13"/>
        <v>0</v>
      </c>
    </row>
    <row r="35" spans="1:29" x14ac:dyDescent="0.3">
      <c r="A35" t="s">
        <v>327</v>
      </c>
      <c r="B35" s="316" t="s">
        <v>1534</v>
      </c>
      <c r="C35">
        <f t="shared" ca="1" si="14"/>
        <v>0</v>
      </c>
      <c r="D35" s="225" t="s">
        <v>12</v>
      </c>
      <c r="E35" s="226">
        <f t="shared" ca="1" si="5"/>
        <v>0</v>
      </c>
      <c r="F35" s="224" t="s">
        <v>594</v>
      </c>
      <c r="G35" s="224">
        <f t="shared" ca="1" si="1"/>
        <v>0</v>
      </c>
      <c r="H35" s="226" t="s">
        <v>88</v>
      </c>
      <c r="I35" s="226">
        <f t="shared" ca="1" si="6"/>
        <v>0</v>
      </c>
      <c r="J35" s="224" t="s">
        <v>129</v>
      </c>
      <c r="K35" s="224">
        <f t="shared" ca="1" si="7"/>
        <v>0</v>
      </c>
      <c r="L35" s="224" t="s">
        <v>269</v>
      </c>
      <c r="M35" s="224">
        <f t="shared" ca="1" si="8"/>
        <v>0</v>
      </c>
      <c r="N35" s="226" t="s">
        <v>270</v>
      </c>
      <c r="O35" s="226">
        <f t="shared" ca="1" si="2"/>
        <v>0</v>
      </c>
      <c r="P35" s="224" t="s">
        <v>271</v>
      </c>
      <c r="Q35" s="224">
        <f t="shared" ca="1" si="3"/>
        <v>0</v>
      </c>
      <c r="R35" s="226" t="s">
        <v>272</v>
      </c>
      <c r="S35" s="226">
        <f t="shared" ca="1" si="9"/>
        <v>0</v>
      </c>
      <c r="T35" s="305" t="s">
        <v>413</v>
      </c>
      <c r="U35" s="305">
        <f t="shared" ca="1" si="10"/>
        <v>0</v>
      </c>
      <c r="V35" s="226" t="s">
        <v>414</v>
      </c>
      <c r="W35" s="226">
        <f t="shared" ca="1" si="11"/>
        <v>0</v>
      </c>
      <c r="X35" s="226" t="s">
        <v>722</v>
      </c>
      <c r="Y35" s="226">
        <f t="shared" ca="1" si="4"/>
        <v>0</v>
      </c>
      <c r="Z35" s="475" t="s">
        <v>1785</v>
      </c>
      <c r="AA35" s="475">
        <f t="shared" ca="1" si="12"/>
        <v>0</v>
      </c>
      <c r="AB35" s="475" t="s">
        <v>2026</v>
      </c>
      <c r="AC35" s="475">
        <f t="shared" ca="1" si="13"/>
        <v>0</v>
      </c>
    </row>
    <row r="36" spans="1:29" x14ac:dyDescent="0.3">
      <c r="A36" t="s">
        <v>313</v>
      </c>
      <c r="B36" s="316" t="s">
        <v>1535</v>
      </c>
      <c r="C36">
        <f t="shared" ca="1" si="14"/>
        <v>0</v>
      </c>
      <c r="D36" s="225" t="s">
        <v>13</v>
      </c>
      <c r="E36" s="226">
        <f t="shared" ca="1" si="5"/>
        <v>0</v>
      </c>
      <c r="F36" s="224" t="s">
        <v>595</v>
      </c>
      <c r="G36" s="224">
        <f t="shared" ca="1" si="1"/>
        <v>0</v>
      </c>
      <c r="H36" s="226" t="s">
        <v>89</v>
      </c>
      <c r="I36" s="226">
        <f t="shared" ca="1" si="6"/>
        <v>0</v>
      </c>
      <c r="J36" s="224" t="s">
        <v>130</v>
      </c>
      <c r="K36" s="224">
        <f t="shared" ca="1" si="7"/>
        <v>0</v>
      </c>
      <c r="L36" s="224" t="s">
        <v>273</v>
      </c>
      <c r="M36" s="224" t="str">
        <f t="shared" ca="1" si="8"/>
        <v/>
      </c>
      <c r="N36" s="226" t="s">
        <v>274</v>
      </c>
      <c r="O36" s="226" t="str">
        <f t="shared" ca="1" si="2"/>
        <v/>
      </c>
      <c r="P36" s="224" t="s">
        <v>275</v>
      </c>
      <c r="Q36" s="224" t="str">
        <f t="shared" ca="1" si="3"/>
        <v/>
      </c>
      <c r="R36" s="304" t="s">
        <v>276</v>
      </c>
      <c r="S36" s="226" t="str">
        <f t="shared" ca="1" si="9"/>
        <v/>
      </c>
      <c r="T36" s="307" t="s">
        <v>415</v>
      </c>
      <c r="U36" s="305" t="str">
        <f t="shared" ca="1" si="10"/>
        <v/>
      </c>
      <c r="V36" s="304" t="s">
        <v>416</v>
      </c>
      <c r="W36" s="226" t="str">
        <f t="shared" ca="1" si="11"/>
        <v/>
      </c>
      <c r="X36" s="226" t="s">
        <v>723</v>
      </c>
      <c r="Y36" s="226" t="str">
        <f t="shared" ca="1" si="4"/>
        <v/>
      </c>
      <c r="Z36" s="475" t="s">
        <v>1786</v>
      </c>
      <c r="AA36" s="475">
        <f t="shared" ca="1" si="12"/>
        <v>0</v>
      </c>
      <c r="AB36" s="475" t="s">
        <v>2027</v>
      </c>
      <c r="AC36" s="475">
        <f t="shared" ca="1" si="13"/>
        <v>0</v>
      </c>
    </row>
    <row r="37" spans="1:29" x14ac:dyDescent="0.3">
      <c r="A37" t="s">
        <v>759</v>
      </c>
      <c r="B37" s="362" t="s">
        <v>332</v>
      </c>
      <c r="C37">
        <f t="shared" ca="1" si="14"/>
        <v>0</v>
      </c>
      <c r="D37" s="225" t="s">
        <v>14</v>
      </c>
      <c r="E37" s="226">
        <f t="shared" ca="1" si="5"/>
        <v>0</v>
      </c>
      <c r="F37" s="224" t="s">
        <v>596</v>
      </c>
      <c r="G37" s="224">
        <f t="shared" ca="1" si="1"/>
        <v>0</v>
      </c>
      <c r="H37" s="226" t="s">
        <v>90</v>
      </c>
      <c r="I37" s="226">
        <f t="shared" ca="1" si="6"/>
        <v>0</v>
      </c>
      <c r="J37" s="224" t="s">
        <v>131</v>
      </c>
      <c r="K37" s="224">
        <f t="shared" ca="1" si="7"/>
        <v>0</v>
      </c>
      <c r="L37" s="224" t="s">
        <v>277</v>
      </c>
      <c r="M37" s="224">
        <f t="shared" ca="1" si="8"/>
        <v>0</v>
      </c>
      <c r="N37" s="226" t="s">
        <v>278</v>
      </c>
      <c r="O37" s="226">
        <f t="shared" ca="1" si="2"/>
        <v>0</v>
      </c>
      <c r="P37" s="224" t="s">
        <v>279</v>
      </c>
      <c r="Q37" s="224">
        <f t="shared" ca="1" si="3"/>
        <v>0</v>
      </c>
      <c r="R37" s="226" t="s">
        <v>280</v>
      </c>
      <c r="S37" s="226">
        <f t="shared" ca="1" si="9"/>
        <v>0</v>
      </c>
      <c r="T37" s="305" t="s">
        <v>417</v>
      </c>
      <c r="U37" s="305">
        <f t="shared" ca="1" si="10"/>
        <v>0</v>
      </c>
      <c r="V37" s="226" t="s">
        <v>418</v>
      </c>
      <c r="W37" s="226">
        <f t="shared" ca="1" si="11"/>
        <v>0</v>
      </c>
      <c r="X37" s="226" t="s">
        <v>724</v>
      </c>
      <c r="Y37" s="226">
        <f t="shared" ca="1" si="4"/>
        <v>0</v>
      </c>
      <c r="Z37" s="475" t="s">
        <v>1787</v>
      </c>
      <c r="AA37" s="475">
        <f t="shared" ca="1" si="12"/>
        <v>0</v>
      </c>
      <c r="AB37" s="475" t="s">
        <v>2028</v>
      </c>
      <c r="AC37" s="475">
        <f t="shared" ca="1" si="13"/>
        <v>0</v>
      </c>
    </row>
    <row r="38" spans="1:29" x14ac:dyDescent="0.3">
      <c r="A38" t="s">
        <v>978</v>
      </c>
      <c r="B38" s="254" t="s">
        <v>1536</v>
      </c>
      <c r="C38">
        <f t="shared" ca="1" si="14"/>
        <v>0</v>
      </c>
      <c r="D38" s="225" t="s">
        <v>15</v>
      </c>
      <c r="E38" s="226">
        <f t="shared" ca="1" si="5"/>
        <v>0</v>
      </c>
      <c r="F38" s="224" t="s">
        <v>597</v>
      </c>
      <c r="G38" s="224">
        <f t="shared" ca="1" si="1"/>
        <v>0</v>
      </c>
      <c r="H38" s="226" t="s">
        <v>91</v>
      </c>
      <c r="I38" s="226">
        <f t="shared" ca="1" si="6"/>
        <v>0</v>
      </c>
      <c r="J38" s="224" t="s">
        <v>132</v>
      </c>
      <c r="K38" s="224">
        <f t="shared" ca="1" si="7"/>
        <v>0</v>
      </c>
      <c r="L38" s="224" t="s">
        <v>281</v>
      </c>
      <c r="M38" s="224">
        <f t="shared" ca="1" si="8"/>
        <v>0</v>
      </c>
      <c r="N38" s="226" t="s">
        <v>282</v>
      </c>
      <c r="O38" s="226">
        <f t="shared" ca="1" si="2"/>
        <v>0</v>
      </c>
      <c r="P38" s="224" t="s">
        <v>283</v>
      </c>
      <c r="Q38" s="224">
        <f t="shared" ca="1" si="3"/>
        <v>0</v>
      </c>
      <c r="R38" s="226" t="s">
        <v>284</v>
      </c>
      <c r="S38" s="226">
        <f t="shared" ca="1" si="9"/>
        <v>0</v>
      </c>
      <c r="T38" s="305" t="s">
        <v>419</v>
      </c>
      <c r="U38" s="305">
        <f t="shared" ca="1" si="10"/>
        <v>0</v>
      </c>
      <c r="V38" s="226" t="s">
        <v>420</v>
      </c>
      <c r="W38" s="226">
        <f t="shared" ca="1" si="11"/>
        <v>0</v>
      </c>
      <c r="X38" s="226" t="s">
        <v>725</v>
      </c>
      <c r="Y38" s="226">
        <f t="shared" ca="1" si="4"/>
        <v>0</v>
      </c>
      <c r="Z38" s="475" t="s">
        <v>1788</v>
      </c>
      <c r="AA38" s="475">
        <f t="shared" ca="1" si="12"/>
        <v>0</v>
      </c>
      <c r="AB38" s="475" t="s">
        <v>2029</v>
      </c>
      <c r="AC38" s="475">
        <f t="shared" ca="1" si="13"/>
        <v>0</v>
      </c>
    </row>
    <row r="39" spans="1:29" x14ac:dyDescent="0.3">
      <c r="A39" t="s">
        <v>1286</v>
      </c>
      <c r="B39" s="254" t="s">
        <v>1537</v>
      </c>
      <c r="C39">
        <f t="shared" ca="1" si="14"/>
        <v>0</v>
      </c>
      <c r="D39" s="225" t="s">
        <v>341</v>
      </c>
      <c r="E39" s="226">
        <f t="shared" ca="1" si="5"/>
        <v>0</v>
      </c>
      <c r="F39" s="224" t="s">
        <v>598</v>
      </c>
      <c r="G39" s="224">
        <f t="shared" ca="1" si="1"/>
        <v>0</v>
      </c>
      <c r="H39" s="226" t="s">
        <v>92</v>
      </c>
      <c r="I39" s="226">
        <f t="shared" ca="1" si="6"/>
        <v>0</v>
      </c>
      <c r="J39" s="224" t="s">
        <v>133</v>
      </c>
      <c r="K39" s="224">
        <f t="shared" ca="1" si="7"/>
        <v>0</v>
      </c>
      <c r="L39" s="224" t="s">
        <v>285</v>
      </c>
      <c r="M39" s="224">
        <f t="shared" ca="1" si="8"/>
        <v>0</v>
      </c>
      <c r="N39" s="226" t="s">
        <v>286</v>
      </c>
      <c r="O39" s="226">
        <f t="shared" ca="1" si="2"/>
        <v>0</v>
      </c>
      <c r="P39" s="224" t="s">
        <v>287</v>
      </c>
      <c r="Q39" s="224">
        <f t="shared" ca="1" si="3"/>
        <v>0</v>
      </c>
      <c r="R39" s="226" t="s">
        <v>288</v>
      </c>
      <c r="S39" s="226">
        <f t="shared" ca="1" si="9"/>
        <v>0</v>
      </c>
      <c r="T39" s="305" t="s">
        <v>421</v>
      </c>
      <c r="U39" s="305">
        <f t="shared" ca="1" si="10"/>
        <v>0</v>
      </c>
      <c r="V39" s="226" t="s">
        <v>422</v>
      </c>
      <c r="W39" s="226">
        <f t="shared" ca="1" si="11"/>
        <v>0</v>
      </c>
      <c r="X39" s="226" t="s">
        <v>726</v>
      </c>
      <c r="Y39" s="226">
        <f t="shared" ca="1" si="4"/>
        <v>0</v>
      </c>
      <c r="Z39" s="475" t="s">
        <v>1789</v>
      </c>
      <c r="AA39" s="475">
        <f t="shared" ca="1" si="12"/>
        <v>0</v>
      </c>
      <c r="AB39" s="475" t="s">
        <v>2030</v>
      </c>
      <c r="AC39" s="475">
        <f t="shared" ca="1" si="13"/>
        <v>0</v>
      </c>
    </row>
    <row r="40" spans="1:29" x14ac:dyDescent="0.3">
      <c r="B40" s="649" t="s">
        <v>536</v>
      </c>
      <c r="C40">
        <f t="shared" ca="1" si="14"/>
        <v>0</v>
      </c>
      <c r="D40" s="225" t="s">
        <v>16</v>
      </c>
      <c r="E40" s="226">
        <f t="shared" ca="1" si="5"/>
        <v>0</v>
      </c>
      <c r="F40" s="224" t="s">
        <v>599</v>
      </c>
      <c r="G40" s="224">
        <f t="shared" ca="1" si="1"/>
        <v>0</v>
      </c>
      <c r="H40" s="226" t="s">
        <v>93</v>
      </c>
      <c r="I40" s="226">
        <f t="shared" ca="1" si="6"/>
        <v>0</v>
      </c>
      <c r="J40" s="224" t="s">
        <v>134</v>
      </c>
      <c r="K40" s="224">
        <f t="shared" ca="1" si="7"/>
        <v>0</v>
      </c>
      <c r="L40" s="224" t="s">
        <v>289</v>
      </c>
      <c r="M40" s="224" t="str">
        <f t="shared" ca="1" si="8"/>
        <v/>
      </c>
      <c r="N40" s="226" t="s">
        <v>290</v>
      </c>
      <c r="O40" s="226" t="str">
        <f t="shared" ca="1" si="2"/>
        <v/>
      </c>
      <c r="P40" s="224" t="s">
        <v>291</v>
      </c>
      <c r="Q40" s="224" t="str">
        <f t="shared" ca="1" si="3"/>
        <v/>
      </c>
      <c r="R40" s="304" t="s">
        <v>292</v>
      </c>
      <c r="S40" s="226" t="str">
        <f t="shared" ca="1" si="9"/>
        <v/>
      </c>
      <c r="T40" s="307" t="s">
        <v>423</v>
      </c>
      <c r="U40" s="305" t="str">
        <f t="shared" ca="1" si="10"/>
        <v/>
      </c>
      <c r="V40" s="304" t="s">
        <v>424</v>
      </c>
      <c r="W40" s="226" t="str">
        <f t="shared" ca="1" si="11"/>
        <v/>
      </c>
      <c r="X40" s="226" t="s">
        <v>727</v>
      </c>
      <c r="Y40" s="226" t="str">
        <f t="shared" ca="1" si="4"/>
        <v/>
      </c>
      <c r="Z40" s="475" t="s">
        <v>1790</v>
      </c>
      <c r="AA40" s="475">
        <f t="shared" ca="1" si="12"/>
        <v>0</v>
      </c>
      <c r="AB40" s="475" t="s">
        <v>2031</v>
      </c>
      <c r="AC40" s="475">
        <f t="shared" ca="1" si="13"/>
        <v>0</v>
      </c>
    </row>
    <row r="41" spans="1:29" x14ac:dyDescent="0.3">
      <c r="A41" t="s">
        <v>1373</v>
      </c>
      <c r="B41" s="254" t="s">
        <v>537</v>
      </c>
      <c r="C41">
        <f t="shared" ca="1" si="14"/>
        <v>0</v>
      </c>
      <c r="D41" s="225" t="s">
        <v>17</v>
      </c>
      <c r="E41" s="226">
        <f t="shared" ca="1" si="5"/>
        <v>0</v>
      </c>
      <c r="F41" s="224" t="s">
        <v>600</v>
      </c>
      <c r="G41" s="224">
        <f t="shared" ca="1" si="1"/>
        <v>0</v>
      </c>
      <c r="H41" s="226" t="s">
        <v>94</v>
      </c>
      <c r="I41" s="226">
        <f t="shared" ca="1" si="6"/>
        <v>0</v>
      </c>
      <c r="J41" s="224" t="s">
        <v>135</v>
      </c>
      <c r="K41" s="224">
        <f t="shared" ca="1" si="7"/>
        <v>0</v>
      </c>
      <c r="L41" s="224" t="s">
        <v>293</v>
      </c>
      <c r="M41" s="224">
        <f t="shared" ca="1" si="8"/>
        <v>0</v>
      </c>
      <c r="N41" s="226" t="s">
        <v>294</v>
      </c>
      <c r="O41" s="226">
        <f t="shared" ca="1" si="2"/>
        <v>0</v>
      </c>
      <c r="P41" s="224" t="s">
        <v>295</v>
      </c>
      <c r="Q41" s="224">
        <f t="shared" ca="1" si="3"/>
        <v>0</v>
      </c>
      <c r="R41" s="226" t="s">
        <v>296</v>
      </c>
      <c r="S41" s="226">
        <f t="shared" ca="1" si="9"/>
        <v>0</v>
      </c>
      <c r="T41" s="305" t="s">
        <v>425</v>
      </c>
      <c r="U41" s="305">
        <f t="shared" ca="1" si="10"/>
        <v>0</v>
      </c>
      <c r="V41" s="226" t="s">
        <v>426</v>
      </c>
      <c r="W41" s="226">
        <f t="shared" ca="1" si="11"/>
        <v>0</v>
      </c>
      <c r="X41" s="226" t="s">
        <v>728</v>
      </c>
      <c r="Y41" s="226">
        <f t="shared" ca="1" si="4"/>
        <v>0</v>
      </c>
      <c r="Z41" s="475" t="s">
        <v>1791</v>
      </c>
      <c r="AA41" s="475">
        <f t="shared" ca="1" si="12"/>
        <v>0</v>
      </c>
      <c r="AB41" s="475" t="s">
        <v>2032</v>
      </c>
      <c r="AC41" s="475">
        <f t="shared" ca="1" si="13"/>
        <v>0</v>
      </c>
    </row>
    <row r="42" spans="1:29" x14ac:dyDescent="0.3">
      <c r="B42" s="354" t="s">
        <v>538</v>
      </c>
      <c r="C42">
        <f t="shared" ca="1" si="14"/>
        <v>0</v>
      </c>
      <c r="D42" s="225" t="s">
        <v>18</v>
      </c>
      <c r="E42" s="226">
        <f t="shared" ca="1" si="5"/>
        <v>0</v>
      </c>
      <c r="F42" s="224" t="s">
        <v>601</v>
      </c>
      <c r="G42" s="224">
        <f t="shared" ca="1" si="1"/>
        <v>0</v>
      </c>
      <c r="H42" s="226" t="s">
        <v>95</v>
      </c>
      <c r="I42" s="226">
        <f t="shared" ca="1" si="6"/>
        <v>0</v>
      </c>
      <c r="J42" s="224" t="s">
        <v>136</v>
      </c>
      <c r="K42" s="224">
        <f t="shared" ca="1" si="7"/>
        <v>0</v>
      </c>
      <c r="L42" s="224" t="s">
        <v>297</v>
      </c>
      <c r="M42" s="224">
        <f t="shared" ca="1" si="8"/>
        <v>0</v>
      </c>
      <c r="N42" s="226" t="s">
        <v>298</v>
      </c>
      <c r="O42" s="226">
        <f t="shared" ca="1" si="2"/>
        <v>0</v>
      </c>
      <c r="P42" s="224" t="s">
        <v>299</v>
      </c>
      <c r="Q42" s="224">
        <f t="shared" ca="1" si="3"/>
        <v>0</v>
      </c>
      <c r="R42" s="226" t="s">
        <v>300</v>
      </c>
      <c r="S42" s="226">
        <f t="shared" ca="1" si="9"/>
        <v>0</v>
      </c>
      <c r="T42" s="305" t="s">
        <v>427</v>
      </c>
      <c r="U42" s="305">
        <f t="shared" ca="1" si="10"/>
        <v>0</v>
      </c>
      <c r="V42" s="226" t="s">
        <v>428</v>
      </c>
      <c r="W42" s="226">
        <f t="shared" ca="1" si="11"/>
        <v>0</v>
      </c>
      <c r="X42" s="226" t="s">
        <v>729</v>
      </c>
      <c r="Y42" s="226">
        <f t="shared" ca="1" si="4"/>
        <v>0</v>
      </c>
      <c r="Z42" s="475" t="s">
        <v>1792</v>
      </c>
      <c r="AA42" s="475">
        <f t="shared" ca="1" si="12"/>
        <v>0</v>
      </c>
      <c r="AB42" s="475" t="s">
        <v>2033</v>
      </c>
      <c r="AC42" s="475">
        <f t="shared" ca="1" si="13"/>
        <v>0</v>
      </c>
    </row>
    <row r="43" spans="1:29" x14ac:dyDescent="0.3">
      <c r="A43" t="s">
        <v>763</v>
      </c>
      <c r="B43" s="321" t="s">
        <v>539</v>
      </c>
      <c r="C43">
        <f t="shared" ca="1" si="14"/>
        <v>0</v>
      </c>
      <c r="D43" s="225" t="s">
        <v>19</v>
      </c>
      <c r="E43" s="226">
        <f t="shared" ca="1" si="5"/>
        <v>0</v>
      </c>
      <c r="F43" s="224" t="s">
        <v>602</v>
      </c>
      <c r="G43" s="224">
        <f t="shared" ca="1" si="1"/>
        <v>0</v>
      </c>
      <c r="L43" s="224" t="s">
        <v>301</v>
      </c>
      <c r="M43" s="224">
        <f t="shared" ca="1" si="8"/>
        <v>0</v>
      </c>
      <c r="N43" s="226" t="s">
        <v>302</v>
      </c>
      <c r="O43" s="226">
        <f t="shared" ca="1" si="2"/>
        <v>0</v>
      </c>
      <c r="P43" s="224" t="s">
        <v>303</v>
      </c>
      <c r="Q43" s="224">
        <f t="shared" ca="1" si="3"/>
        <v>0</v>
      </c>
      <c r="R43" s="226" t="s">
        <v>304</v>
      </c>
      <c r="S43" s="226">
        <f t="shared" ca="1" si="9"/>
        <v>0</v>
      </c>
      <c r="T43" s="305" t="s">
        <v>429</v>
      </c>
      <c r="U43" s="305">
        <f t="shared" ca="1" si="10"/>
        <v>0</v>
      </c>
      <c r="V43" s="226" t="s">
        <v>430</v>
      </c>
      <c r="W43" s="226">
        <f t="shared" ca="1" si="11"/>
        <v>0</v>
      </c>
      <c r="X43" s="226" t="s">
        <v>730</v>
      </c>
      <c r="Y43" s="226">
        <f t="shared" ca="1" si="4"/>
        <v>0</v>
      </c>
      <c r="Z43" s="475" t="s">
        <v>1793</v>
      </c>
      <c r="AA43" s="475">
        <f t="shared" ca="1" si="12"/>
        <v>0</v>
      </c>
      <c r="AB43" s="475" t="s">
        <v>2034</v>
      </c>
      <c r="AC43" s="475">
        <f t="shared" ca="1" si="13"/>
        <v>0</v>
      </c>
    </row>
    <row r="44" spans="1:29" x14ac:dyDescent="0.3">
      <c r="A44" t="s">
        <v>961</v>
      </c>
      <c r="B44" s="321" t="s">
        <v>540</v>
      </c>
      <c r="C44">
        <f t="shared" ca="1" si="14"/>
        <v>0</v>
      </c>
      <c r="D44" s="225" t="s">
        <v>20</v>
      </c>
      <c r="E44" s="226">
        <f t="shared" ca="1" si="5"/>
        <v>0</v>
      </c>
      <c r="F44" s="224" t="s">
        <v>603</v>
      </c>
      <c r="G44" s="224">
        <f t="shared" ca="1" si="1"/>
        <v>0</v>
      </c>
      <c r="L44" s="224" t="s">
        <v>305</v>
      </c>
      <c r="M44" s="224">
        <f t="shared" ca="1" si="8"/>
        <v>0</v>
      </c>
      <c r="N44" s="226" t="s">
        <v>306</v>
      </c>
      <c r="O44" s="226">
        <f t="shared" ca="1" si="2"/>
        <v>0</v>
      </c>
      <c r="P44" s="224" t="s">
        <v>307</v>
      </c>
      <c r="Q44" s="224">
        <f t="shared" ca="1" si="3"/>
        <v>0</v>
      </c>
      <c r="R44" s="226" t="s">
        <v>308</v>
      </c>
      <c r="S44" s="226">
        <f t="shared" ca="1" si="9"/>
        <v>0</v>
      </c>
      <c r="T44" s="305" t="s">
        <v>431</v>
      </c>
      <c r="U44" s="305">
        <f t="shared" ca="1" si="10"/>
        <v>0</v>
      </c>
      <c r="V44" s="226" t="s">
        <v>432</v>
      </c>
      <c r="W44" s="226">
        <f t="shared" ca="1" si="11"/>
        <v>0</v>
      </c>
      <c r="X44" s="226" t="s">
        <v>731</v>
      </c>
      <c r="Y44" s="226">
        <f t="shared" ca="1" si="4"/>
        <v>0</v>
      </c>
      <c r="Z44" s="475" t="s">
        <v>1794</v>
      </c>
      <c r="AA44" s="475">
        <f t="shared" ca="1" si="12"/>
        <v>0</v>
      </c>
      <c r="AB44" s="475" t="s">
        <v>2035</v>
      </c>
      <c r="AC44" s="475">
        <f t="shared" ca="1" si="13"/>
        <v>0</v>
      </c>
    </row>
    <row r="45" spans="1:29" x14ac:dyDescent="0.3">
      <c r="A45" t="s">
        <v>962</v>
      </c>
      <c r="B45" s="321" t="s">
        <v>2279</v>
      </c>
      <c r="C45">
        <f t="shared" ca="1" si="14"/>
        <v>0</v>
      </c>
      <c r="D45" s="225" t="s">
        <v>21</v>
      </c>
      <c r="E45" s="226">
        <f t="shared" ca="1" si="5"/>
        <v>0</v>
      </c>
      <c r="F45" s="224" t="s">
        <v>604</v>
      </c>
      <c r="G45" s="224">
        <f t="shared" ca="1" si="1"/>
        <v>0</v>
      </c>
      <c r="Z45" s="475" t="s">
        <v>1795</v>
      </c>
      <c r="AA45" s="475">
        <f t="shared" ca="1" si="12"/>
        <v>0</v>
      </c>
      <c r="AB45" s="475" t="s">
        <v>2036</v>
      </c>
      <c r="AC45" s="475">
        <f t="shared" ca="1" si="13"/>
        <v>0</v>
      </c>
    </row>
    <row r="46" spans="1:29" x14ac:dyDescent="0.3">
      <c r="A46" t="s">
        <v>963</v>
      </c>
      <c r="B46" s="321" t="s">
        <v>2280</v>
      </c>
      <c r="C46" t="str">
        <f t="shared" ca="1" si="14"/>
        <v>pois 2017</v>
      </c>
      <c r="D46" s="225" t="s">
        <v>22</v>
      </c>
      <c r="E46" s="226">
        <f t="shared" ca="1" si="5"/>
        <v>0</v>
      </c>
      <c r="F46" s="224" t="s">
        <v>605</v>
      </c>
      <c r="G46" s="224">
        <f t="shared" ref="G46:G62" ca="1" si="15">INDIRECT(F46)</f>
        <v>0</v>
      </c>
      <c r="Z46" s="475" t="s">
        <v>1796</v>
      </c>
      <c r="AA46" s="475">
        <f t="shared" ca="1" si="12"/>
        <v>0</v>
      </c>
      <c r="AB46" s="475" t="s">
        <v>2037</v>
      </c>
      <c r="AC46" s="475">
        <f t="shared" ca="1" si="13"/>
        <v>0</v>
      </c>
    </row>
    <row r="47" spans="1:29" x14ac:dyDescent="0.3">
      <c r="A47" t="s">
        <v>763</v>
      </c>
      <c r="B47" s="321" t="s">
        <v>541</v>
      </c>
      <c r="C47">
        <f t="shared" ca="1" si="14"/>
        <v>0</v>
      </c>
      <c r="D47" s="225" t="s">
        <v>342</v>
      </c>
      <c r="E47" s="226">
        <f t="shared" ca="1" si="5"/>
        <v>0</v>
      </c>
      <c r="F47" s="224" t="s">
        <v>606</v>
      </c>
      <c r="G47" s="224">
        <f t="shared" ca="1" si="15"/>
        <v>0</v>
      </c>
      <c r="Z47" s="475" t="s">
        <v>1797</v>
      </c>
      <c r="AA47" s="475">
        <f t="shared" ca="1" si="12"/>
        <v>0</v>
      </c>
      <c r="AB47" s="475" t="s">
        <v>2038</v>
      </c>
      <c r="AC47" s="475">
        <f t="shared" ca="1" si="13"/>
        <v>0</v>
      </c>
    </row>
    <row r="48" spans="1:29" x14ac:dyDescent="0.3">
      <c r="A48" t="s">
        <v>961</v>
      </c>
      <c r="B48" s="321" t="s">
        <v>542</v>
      </c>
      <c r="C48">
        <f t="shared" ca="1" si="14"/>
        <v>0</v>
      </c>
      <c r="D48" s="225" t="s">
        <v>23</v>
      </c>
      <c r="E48" s="226">
        <f t="shared" ca="1" si="5"/>
        <v>0</v>
      </c>
      <c r="F48" s="224" t="s">
        <v>607</v>
      </c>
      <c r="G48" s="224">
        <f t="shared" ca="1" si="15"/>
        <v>0</v>
      </c>
      <c r="Z48" s="475" t="s">
        <v>1798</v>
      </c>
      <c r="AA48" s="475">
        <f t="shared" ca="1" si="12"/>
        <v>0</v>
      </c>
      <c r="AB48" s="475" t="s">
        <v>2039</v>
      </c>
      <c r="AC48" s="475">
        <f t="shared" ca="1" si="13"/>
        <v>0</v>
      </c>
    </row>
    <row r="49" spans="1:29" x14ac:dyDescent="0.3">
      <c r="A49" t="s">
        <v>962</v>
      </c>
      <c r="B49" s="321" t="s">
        <v>2276</v>
      </c>
      <c r="C49">
        <f t="shared" ca="1" si="14"/>
        <v>0</v>
      </c>
      <c r="D49" s="225" t="s">
        <v>24</v>
      </c>
      <c r="E49" s="226">
        <f t="shared" ca="1" si="5"/>
        <v>0</v>
      </c>
      <c r="F49" s="224" t="s">
        <v>608</v>
      </c>
      <c r="G49" s="224">
        <f t="shared" ca="1" si="15"/>
        <v>0</v>
      </c>
      <c r="Z49" s="475" t="s">
        <v>1799</v>
      </c>
      <c r="AA49" s="475">
        <f t="shared" ca="1" si="12"/>
        <v>0</v>
      </c>
      <c r="AB49" s="475" t="s">
        <v>2040</v>
      </c>
      <c r="AC49" s="475">
        <f t="shared" ca="1" si="13"/>
        <v>0</v>
      </c>
    </row>
    <row r="50" spans="1:29" x14ac:dyDescent="0.3">
      <c r="A50" t="s">
        <v>963</v>
      </c>
      <c r="B50" s="336" t="s">
        <v>2277</v>
      </c>
      <c r="C50" t="str">
        <f t="shared" ca="1" si="14"/>
        <v>pois 2017</v>
      </c>
      <c r="D50" s="225" t="s">
        <v>25</v>
      </c>
      <c r="E50" s="226">
        <f t="shared" ca="1" si="5"/>
        <v>0</v>
      </c>
      <c r="F50" s="224" t="s">
        <v>609</v>
      </c>
      <c r="G50" s="224">
        <f t="shared" ca="1" si="15"/>
        <v>0</v>
      </c>
      <c r="Z50" s="475" t="s">
        <v>1800</v>
      </c>
      <c r="AA50" s="475">
        <f t="shared" ca="1" si="12"/>
        <v>0</v>
      </c>
      <c r="AB50" s="475" t="s">
        <v>2041</v>
      </c>
      <c r="AC50" s="475">
        <f t="shared" ca="1" si="13"/>
        <v>0</v>
      </c>
    </row>
    <row r="51" spans="1:29" x14ac:dyDescent="0.3">
      <c r="A51" t="s">
        <v>763</v>
      </c>
      <c r="B51" s="320" t="s">
        <v>543</v>
      </c>
      <c r="C51" t="str">
        <f t="shared" ca="1" si="14"/>
        <v>0</v>
      </c>
      <c r="D51" s="225" t="s">
        <v>26</v>
      </c>
      <c r="E51" s="226">
        <f t="shared" ca="1" si="5"/>
        <v>0</v>
      </c>
      <c r="F51" s="224" t="s">
        <v>610</v>
      </c>
      <c r="G51" s="224">
        <f t="shared" ca="1" si="15"/>
        <v>0</v>
      </c>
      <c r="Z51" s="475" t="s">
        <v>1801</v>
      </c>
      <c r="AA51" s="475">
        <f t="shared" ca="1" si="12"/>
        <v>0</v>
      </c>
      <c r="AB51" s="475" t="s">
        <v>2042</v>
      </c>
      <c r="AC51" s="475">
        <f t="shared" ca="1" si="13"/>
        <v>0</v>
      </c>
    </row>
    <row r="52" spans="1:29" x14ac:dyDescent="0.3">
      <c r="A52" t="s">
        <v>961</v>
      </c>
      <c r="B52" s="320" t="s">
        <v>544</v>
      </c>
      <c r="C52" t="str">
        <f t="shared" ca="1" si="14"/>
        <v>0</v>
      </c>
      <c r="D52" s="225" t="s">
        <v>27</v>
      </c>
      <c r="E52" s="226">
        <f t="shared" ca="1" si="5"/>
        <v>0</v>
      </c>
      <c r="F52" s="224" t="s">
        <v>611</v>
      </c>
      <c r="G52" s="224">
        <f t="shared" ca="1" si="15"/>
        <v>0</v>
      </c>
      <c r="Z52" s="475" t="s">
        <v>1802</v>
      </c>
      <c r="AA52" s="475">
        <f t="shared" ca="1" si="12"/>
        <v>0</v>
      </c>
      <c r="AB52" s="475" t="s">
        <v>2043</v>
      </c>
      <c r="AC52" s="475">
        <f t="shared" ca="1" si="13"/>
        <v>0</v>
      </c>
    </row>
    <row r="53" spans="1:29" x14ac:dyDescent="0.3">
      <c r="A53" t="s">
        <v>962</v>
      </c>
      <c r="B53" s="320" t="s">
        <v>545</v>
      </c>
      <c r="C53" t="str">
        <f t="shared" ca="1" si="14"/>
        <v>0</v>
      </c>
      <c r="D53" s="225" t="s">
        <v>28</v>
      </c>
      <c r="E53" s="226">
        <f t="shared" ca="1" si="5"/>
        <v>0</v>
      </c>
      <c r="F53" s="224" t="s">
        <v>612</v>
      </c>
      <c r="G53" s="224">
        <f t="shared" ca="1" si="15"/>
        <v>0</v>
      </c>
      <c r="Z53" s="475" t="s">
        <v>1803</v>
      </c>
      <c r="AA53" s="475">
        <f t="shared" ca="1" si="12"/>
        <v>0</v>
      </c>
      <c r="AB53" s="475" t="s">
        <v>2044</v>
      </c>
      <c r="AC53" s="475">
        <f t="shared" ca="1" si="13"/>
        <v>0</v>
      </c>
    </row>
    <row r="54" spans="1:29" x14ac:dyDescent="0.3">
      <c r="A54" t="s">
        <v>963</v>
      </c>
      <c r="B54" s="320" t="s">
        <v>2254</v>
      </c>
      <c r="C54" t="str">
        <f t="shared" ca="1" si="14"/>
        <v>pois 2017</v>
      </c>
      <c r="D54" s="225" t="s">
        <v>29</v>
      </c>
      <c r="E54" s="226">
        <f t="shared" ca="1" si="5"/>
        <v>0</v>
      </c>
      <c r="F54" s="224" t="s">
        <v>613</v>
      </c>
      <c r="G54" s="224">
        <f t="shared" ca="1" si="15"/>
        <v>0</v>
      </c>
      <c r="Z54" s="475" t="s">
        <v>1804</v>
      </c>
      <c r="AA54" s="475">
        <f t="shared" ca="1" si="12"/>
        <v>0</v>
      </c>
      <c r="AB54" s="475" t="s">
        <v>2045</v>
      </c>
      <c r="AC54" s="475">
        <f t="shared" ca="1" si="13"/>
        <v>0</v>
      </c>
    </row>
    <row r="55" spans="1:29" x14ac:dyDescent="0.3">
      <c r="A55" t="s">
        <v>964</v>
      </c>
      <c r="B55" s="254" t="s">
        <v>1538</v>
      </c>
      <c r="C55" t="str">
        <f t="shared" ca="1" si="14"/>
        <v>we</v>
      </c>
      <c r="D55" s="225" t="s">
        <v>343</v>
      </c>
      <c r="E55" s="226">
        <f t="shared" ca="1" si="5"/>
        <v>0</v>
      </c>
      <c r="F55" s="224" t="s">
        <v>614</v>
      </c>
      <c r="G55" s="224">
        <f t="shared" ca="1" si="15"/>
        <v>0</v>
      </c>
      <c r="Z55" s="475" t="s">
        <v>1805</v>
      </c>
      <c r="AA55" s="475">
        <f t="shared" ca="1" si="12"/>
        <v>0</v>
      </c>
      <c r="AB55" s="475" t="s">
        <v>2046</v>
      </c>
      <c r="AC55" s="475">
        <f t="shared" ca="1" si="13"/>
        <v>0</v>
      </c>
    </row>
    <row r="56" spans="1:29" x14ac:dyDescent="0.3">
      <c r="B56" s="354" t="s">
        <v>2335</v>
      </c>
      <c r="C56">
        <f t="shared" ca="1" si="14"/>
        <v>0</v>
      </c>
      <c r="D56" s="225" t="s">
        <v>30</v>
      </c>
      <c r="E56" s="226">
        <f t="shared" ca="1" si="5"/>
        <v>0</v>
      </c>
      <c r="F56" s="224" t="s">
        <v>615</v>
      </c>
      <c r="G56" s="224">
        <f t="shared" ca="1" si="15"/>
        <v>0</v>
      </c>
      <c r="Z56" s="475" t="s">
        <v>1806</v>
      </c>
      <c r="AA56" s="475">
        <f t="shared" ca="1" si="12"/>
        <v>0</v>
      </c>
      <c r="AB56" s="475" t="s">
        <v>2047</v>
      </c>
      <c r="AC56" s="475">
        <f t="shared" ca="1" si="13"/>
        <v>0</v>
      </c>
    </row>
    <row r="57" spans="1:29" x14ac:dyDescent="0.3">
      <c r="A57" t="s">
        <v>998</v>
      </c>
      <c r="B57" s="254" t="s">
        <v>546</v>
      </c>
      <c r="C57">
        <f t="shared" ca="1" si="14"/>
        <v>0</v>
      </c>
      <c r="D57" s="225" t="s">
        <v>31</v>
      </c>
      <c r="E57" s="226">
        <f t="shared" ca="1" si="5"/>
        <v>0</v>
      </c>
      <c r="F57" s="224" t="s">
        <v>616</v>
      </c>
      <c r="G57" s="224">
        <f t="shared" ca="1" si="15"/>
        <v>0</v>
      </c>
      <c r="Z57" s="475" t="s">
        <v>1807</v>
      </c>
      <c r="AA57" s="475">
        <f t="shared" ca="1" si="12"/>
        <v>0</v>
      </c>
      <c r="AB57" s="475" t="s">
        <v>2048</v>
      </c>
      <c r="AC57" s="475">
        <f t="shared" ca="1" si="13"/>
        <v>0</v>
      </c>
    </row>
    <row r="58" spans="1:29" x14ac:dyDescent="0.3">
      <c r="B58" s="254" t="s">
        <v>1539</v>
      </c>
      <c r="C58">
        <f t="shared" ca="1" si="14"/>
        <v>0</v>
      </c>
      <c r="D58" s="225" t="s">
        <v>32</v>
      </c>
      <c r="E58" s="226">
        <f t="shared" ca="1" si="5"/>
        <v>0</v>
      </c>
      <c r="F58" s="224" t="s">
        <v>617</v>
      </c>
      <c r="G58" s="224">
        <f t="shared" ca="1" si="15"/>
        <v>0</v>
      </c>
      <c r="Z58" s="475" t="s">
        <v>1808</v>
      </c>
      <c r="AA58" s="475">
        <f t="shared" ca="1" si="12"/>
        <v>0</v>
      </c>
      <c r="AB58" s="475" t="s">
        <v>2049</v>
      </c>
      <c r="AC58" s="475">
        <f t="shared" ca="1" si="13"/>
        <v>0</v>
      </c>
    </row>
    <row r="59" spans="1:29" x14ac:dyDescent="0.3">
      <c r="A59" t="s">
        <v>832</v>
      </c>
      <c r="B59" s="254" t="s">
        <v>1540</v>
      </c>
      <c r="C59">
        <f t="shared" ca="1" si="14"/>
        <v>0</v>
      </c>
      <c r="D59" s="225" t="s">
        <v>33</v>
      </c>
      <c r="E59" s="226">
        <f t="shared" ca="1" si="5"/>
        <v>0</v>
      </c>
      <c r="F59" s="224" t="s">
        <v>618</v>
      </c>
      <c r="G59" s="224">
        <f t="shared" ca="1" si="15"/>
        <v>0</v>
      </c>
      <c r="Z59" s="475" t="s">
        <v>1809</v>
      </c>
      <c r="AA59" s="475">
        <f t="shared" ca="1" si="12"/>
        <v>0</v>
      </c>
      <c r="AB59" s="475" t="s">
        <v>2050</v>
      </c>
      <c r="AC59" s="475">
        <f t="shared" ca="1" si="13"/>
        <v>0</v>
      </c>
    </row>
    <row r="60" spans="1:29" x14ac:dyDescent="0.3">
      <c r="B60" s="254" t="s">
        <v>2256</v>
      </c>
      <c r="C60">
        <f t="shared" ca="1" si="14"/>
        <v>0</v>
      </c>
      <c r="D60" s="225" t="s">
        <v>34</v>
      </c>
      <c r="E60" s="226">
        <f t="shared" ca="1" si="5"/>
        <v>0</v>
      </c>
      <c r="F60" s="224" t="s">
        <v>619</v>
      </c>
      <c r="G60" s="224">
        <f t="shared" ca="1" si="15"/>
        <v>0</v>
      </c>
      <c r="Z60" s="475" t="s">
        <v>1810</v>
      </c>
      <c r="AA60" s="475">
        <f t="shared" ca="1" si="12"/>
        <v>0</v>
      </c>
      <c r="AB60" s="475" t="s">
        <v>2051</v>
      </c>
      <c r="AC60" s="475">
        <f t="shared" ca="1" si="13"/>
        <v>0</v>
      </c>
    </row>
    <row r="61" spans="1:29" x14ac:dyDescent="0.3">
      <c r="A61" t="s">
        <v>983</v>
      </c>
      <c r="B61" s="254" t="s">
        <v>2257</v>
      </c>
      <c r="C61">
        <f t="shared" ca="1" si="14"/>
        <v>0</v>
      </c>
      <c r="D61" s="225" t="s">
        <v>35</v>
      </c>
      <c r="E61" s="226">
        <f t="shared" ca="1" si="5"/>
        <v>0</v>
      </c>
      <c r="F61" s="224" t="s">
        <v>620</v>
      </c>
      <c r="G61" s="224">
        <f t="shared" ca="1" si="15"/>
        <v>0</v>
      </c>
      <c r="Z61" s="475" t="s">
        <v>1811</v>
      </c>
      <c r="AA61" s="475">
        <f t="shared" ca="1" si="12"/>
        <v>0</v>
      </c>
      <c r="AB61" s="475" t="s">
        <v>2052</v>
      </c>
      <c r="AC61" s="475">
        <f t="shared" ca="1" si="13"/>
        <v>0</v>
      </c>
    </row>
    <row r="62" spans="1:29" x14ac:dyDescent="0.3">
      <c r="B62" s="254" t="s">
        <v>2336</v>
      </c>
      <c r="C62">
        <f t="shared" ca="1" si="14"/>
        <v>0</v>
      </c>
      <c r="D62" s="225" t="s">
        <v>36</v>
      </c>
      <c r="E62" s="226">
        <f t="shared" ca="1" si="5"/>
        <v>0</v>
      </c>
      <c r="F62" s="224" t="s">
        <v>621</v>
      </c>
      <c r="G62" s="224">
        <f t="shared" ca="1" si="15"/>
        <v>0</v>
      </c>
      <c r="Z62" s="475" t="s">
        <v>1812</v>
      </c>
      <c r="AA62" s="475">
        <f t="shared" ca="1" si="12"/>
        <v>0</v>
      </c>
      <c r="AB62" s="475" t="s">
        <v>2053</v>
      </c>
      <c r="AC62" s="475">
        <f t="shared" ca="1" si="13"/>
        <v>0</v>
      </c>
    </row>
    <row r="63" spans="1:29" x14ac:dyDescent="0.3">
      <c r="A63" t="s">
        <v>965</v>
      </c>
      <c r="B63" s="254" t="s">
        <v>2337</v>
      </c>
      <c r="C63">
        <f t="shared" ca="1" si="14"/>
        <v>0</v>
      </c>
      <c r="D63" s="225" t="s">
        <v>344</v>
      </c>
      <c r="E63" s="226">
        <f t="shared" ca="1" si="5"/>
        <v>0</v>
      </c>
      <c r="Z63" s="475" t="s">
        <v>1813</v>
      </c>
      <c r="AA63" s="475">
        <f t="shared" ca="1" si="12"/>
        <v>0</v>
      </c>
      <c r="AB63" s="475" t="s">
        <v>2054</v>
      </c>
      <c r="AC63" s="475">
        <f t="shared" ca="1" si="13"/>
        <v>0</v>
      </c>
    </row>
    <row r="64" spans="1:29" x14ac:dyDescent="0.3">
      <c r="B64" s="254" t="s">
        <v>2338</v>
      </c>
      <c r="C64">
        <f t="shared" ca="1" si="14"/>
        <v>0</v>
      </c>
      <c r="D64" s="225" t="s">
        <v>37</v>
      </c>
      <c r="E64" s="226">
        <f t="shared" ca="1" si="5"/>
        <v>0</v>
      </c>
      <c r="Z64" s="475" t="s">
        <v>1814</v>
      </c>
      <c r="AA64" s="475">
        <f t="shared" ca="1" si="12"/>
        <v>0</v>
      </c>
      <c r="AB64" s="475" t="s">
        <v>2055</v>
      </c>
      <c r="AC64" s="475">
        <f t="shared" ca="1" si="13"/>
        <v>0</v>
      </c>
    </row>
    <row r="65" spans="1:29" x14ac:dyDescent="0.3">
      <c r="A65" s="83" t="s">
        <v>966</v>
      </c>
      <c r="B65" s="321" t="s">
        <v>2258</v>
      </c>
      <c r="C65">
        <f t="shared" ca="1" si="14"/>
        <v>0</v>
      </c>
      <c r="D65" s="225" t="s">
        <v>38</v>
      </c>
      <c r="E65" s="226">
        <f t="shared" ca="1" si="5"/>
        <v>0</v>
      </c>
      <c r="Z65" s="475" t="s">
        <v>1815</v>
      </c>
      <c r="AA65" s="475">
        <f t="shared" ca="1" si="12"/>
        <v>0</v>
      </c>
      <c r="AB65" s="475" t="s">
        <v>2056</v>
      </c>
      <c r="AC65" s="475">
        <f t="shared" ca="1" si="13"/>
        <v>0</v>
      </c>
    </row>
    <row r="66" spans="1:29" x14ac:dyDescent="0.3">
      <c r="A66" s="83" t="s">
        <v>967</v>
      </c>
      <c r="B66" s="321" t="s">
        <v>333</v>
      </c>
      <c r="C66">
        <f t="shared" ref="C66:C97" ca="1" si="16">INDIRECT(B66)</f>
        <v>0</v>
      </c>
      <c r="D66" s="225" t="s">
        <v>39</v>
      </c>
      <c r="E66" s="226">
        <f t="shared" ca="1" si="5"/>
        <v>0</v>
      </c>
      <c r="Z66" s="475" t="s">
        <v>1816</v>
      </c>
      <c r="AA66" s="475">
        <f t="shared" ca="1" si="12"/>
        <v>0</v>
      </c>
      <c r="AB66" s="475" t="s">
        <v>2057</v>
      </c>
      <c r="AC66" s="475">
        <f t="shared" ca="1" si="13"/>
        <v>0</v>
      </c>
    </row>
    <row r="67" spans="1:29" x14ac:dyDescent="0.3">
      <c r="A67" s="83" t="s">
        <v>968</v>
      </c>
      <c r="B67" s="321" t="s">
        <v>485</v>
      </c>
      <c r="C67">
        <f t="shared" ca="1" si="16"/>
        <v>0</v>
      </c>
      <c r="D67" s="225" t="s">
        <v>40</v>
      </c>
      <c r="E67" s="226">
        <f t="shared" ref="E67:E83" ca="1" si="17">INDIRECT(D67)</f>
        <v>0</v>
      </c>
      <c r="Z67" s="475" t="s">
        <v>1817</v>
      </c>
      <c r="AA67" s="475">
        <f t="shared" ref="AA67:AA130" ca="1" si="18">INDIRECT(Z67)</f>
        <v>0</v>
      </c>
      <c r="AB67" s="475" t="s">
        <v>2058</v>
      </c>
      <c r="AC67" s="475">
        <f t="shared" ref="AC67:AC130" ca="1" si="19">INDIRECT(AB67)</f>
        <v>0</v>
      </c>
    </row>
    <row r="68" spans="1:29" x14ac:dyDescent="0.3">
      <c r="A68" s="83" t="s">
        <v>969</v>
      </c>
      <c r="B68" s="321" t="s">
        <v>549</v>
      </c>
      <c r="C68">
        <f t="shared" ca="1" si="16"/>
        <v>0</v>
      </c>
      <c r="D68" s="225" t="s">
        <v>41</v>
      </c>
      <c r="E68" s="226">
        <f t="shared" ca="1" si="17"/>
        <v>0</v>
      </c>
      <c r="Z68" s="475" t="s">
        <v>1818</v>
      </c>
      <c r="AA68" s="475">
        <f t="shared" ca="1" si="18"/>
        <v>0</v>
      </c>
      <c r="AB68" s="475" t="s">
        <v>2059</v>
      </c>
      <c r="AC68" s="475">
        <f t="shared" ca="1" si="19"/>
        <v>0</v>
      </c>
    </row>
    <row r="69" spans="1:29" x14ac:dyDescent="0.3">
      <c r="A69" s="83" t="s">
        <v>970</v>
      </c>
      <c r="B69" s="321" t="s">
        <v>1542</v>
      </c>
      <c r="C69">
        <f t="shared" ca="1" si="16"/>
        <v>0</v>
      </c>
      <c r="D69" s="225" t="s">
        <v>42</v>
      </c>
      <c r="E69" s="226">
        <f t="shared" ca="1" si="17"/>
        <v>0</v>
      </c>
      <c r="Z69" s="475" t="s">
        <v>1819</v>
      </c>
      <c r="AA69" s="475">
        <f t="shared" ca="1" si="18"/>
        <v>0</v>
      </c>
      <c r="AB69" s="475" t="s">
        <v>2060</v>
      </c>
      <c r="AC69" s="475">
        <f t="shared" ca="1" si="19"/>
        <v>0</v>
      </c>
    </row>
    <row r="70" spans="1:29" x14ac:dyDescent="0.3">
      <c r="A70" s="3"/>
      <c r="B70" s="321" t="s">
        <v>547</v>
      </c>
      <c r="C70">
        <f t="shared" ca="1" si="16"/>
        <v>0</v>
      </c>
      <c r="D70" s="225" t="s">
        <v>43</v>
      </c>
      <c r="E70" s="226">
        <f t="shared" ca="1" si="17"/>
        <v>0</v>
      </c>
      <c r="Z70" s="475" t="s">
        <v>1820</v>
      </c>
      <c r="AA70" s="475">
        <f t="shared" ca="1" si="18"/>
        <v>0</v>
      </c>
      <c r="AB70" s="475" t="s">
        <v>2061</v>
      </c>
      <c r="AC70" s="475">
        <f t="shared" ca="1" si="19"/>
        <v>0</v>
      </c>
    </row>
    <row r="71" spans="1:29" x14ac:dyDescent="0.3">
      <c r="A71" s="3"/>
      <c r="B71" s="321" t="s">
        <v>2339</v>
      </c>
      <c r="C71">
        <f t="shared" ca="1" si="16"/>
        <v>0</v>
      </c>
      <c r="D71" s="225" t="s">
        <v>345</v>
      </c>
      <c r="E71" s="226">
        <f t="shared" ca="1" si="17"/>
        <v>0</v>
      </c>
      <c r="Z71" s="475" t="s">
        <v>1821</v>
      </c>
      <c r="AA71" s="475">
        <f t="shared" ca="1" si="18"/>
        <v>0</v>
      </c>
      <c r="AB71" s="475" t="s">
        <v>2062</v>
      </c>
      <c r="AC71" s="475">
        <f t="shared" ca="1" si="19"/>
        <v>0</v>
      </c>
    </row>
    <row r="72" spans="1:29" x14ac:dyDescent="0.3">
      <c r="A72" s="3"/>
      <c r="B72" s="421" t="s">
        <v>2340</v>
      </c>
      <c r="C72" t="str">
        <f t="shared" ca="1" si="16"/>
        <v>pois 2016</v>
      </c>
      <c r="D72" s="225" t="s">
        <v>44</v>
      </c>
      <c r="E72" s="226">
        <f t="shared" ca="1" si="17"/>
        <v>0</v>
      </c>
      <c r="Z72" s="475" t="s">
        <v>1822</v>
      </c>
      <c r="AA72" s="475">
        <f t="shared" ca="1" si="18"/>
        <v>0</v>
      </c>
      <c r="AB72" s="475" t="s">
        <v>2063</v>
      </c>
      <c r="AC72" s="475">
        <f t="shared" ca="1" si="19"/>
        <v>0</v>
      </c>
    </row>
    <row r="73" spans="1:29" x14ac:dyDescent="0.3">
      <c r="A73" s="3"/>
      <c r="B73" s="421" t="s">
        <v>2341</v>
      </c>
      <c r="C73" t="str">
        <f t="shared" ca="1" si="16"/>
        <v>pois 2016</v>
      </c>
      <c r="D73" s="225" t="s">
        <v>45</v>
      </c>
      <c r="E73" s="226">
        <f t="shared" ca="1" si="17"/>
        <v>0</v>
      </c>
      <c r="Z73" s="475" t="s">
        <v>1823</v>
      </c>
      <c r="AA73" s="475">
        <f t="shared" ca="1" si="18"/>
        <v>0</v>
      </c>
      <c r="AB73" s="475" t="s">
        <v>2064</v>
      </c>
      <c r="AC73" s="475">
        <f t="shared" ca="1" si="19"/>
        <v>0</v>
      </c>
    </row>
    <row r="74" spans="1:29" x14ac:dyDescent="0.3">
      <c r="A74" s="3"/>
      <c r="B74" s="321" t="s">
        <v>2281</v>
      </c>
      <c r="C74" t="str">
        <f t="shared" ca="1" si="16"/>
        <v>pois 2017</v>
      </c>
      <c r="D74" s="225" t="s">
        <v>46</v>
      </c>
      <c r="E74" s="226">
        <f t="shared" ca="1" si="17"/>
        <v>0</v>
      </c>
      <c r="Z74" s="475" t="s">
        <v>1824</v>
      </c>
      <c r="AA74" s="475">
        <f t="shared" ca="1" si="18"/>
        <v>0</v>
      </c>
      <c r="AB74" s="475" t="s">
        <v>2065</v>
      </c>
      <c r="AC74" s="475">
        <f t="shared" ca="1" si="19"/>
        <v>0</v>
      </c>
    </row>
    <row r="75" spans="1:29" x14ac:dyDescent="0.3">
      <c r="A75" s="3"/>
      <c r="B75" s="321" t="s">
        <v>2342</v>
      </c>
      <c r="C75" t="str">
        <f t="shared" ca="1" si="16"/>
        <v>pois 2017</v>
      </c>
      <c r="D75" s="225" t="s">
        <v>47</v>
      </c>
      <c r="E75" s="226">
        <f t="shared" ca="1" si="17"/>
        <v>0</v>
      </c>
      <c r="Z75" s="475" t="s">
        <v>1825</v>
      </c>
      <c r="AA75" s="475">
        <f t="shared" ca="1" si="18"/>
        <v>0</v>
      </c>
      <c r="AB75" s="475" t="s">
        <v>2066</v>
      </c>
      <c r="AC75" s="475">
        <f t="shared" ca="1" si="19"/>
        <v>0</v>
      </c>
    </row>
    <row r="76" spans="1:29" x14ac:dyDescent="0.3">
      <c r="A76" s="3"/>
      <c r="B76" s="421" t="s">
        <v>2343</v>
      </c>
      <c r="C76" t="str">
        <f t="shared" ca="1" si="16"/>
        <v>pois 2016</v>
      </c>
      <c r="D76" s="225" t="s">
        <v>48</v>
      </c>
      <c r="E76" s="226">
        <f t="shared" ca="1" si="17"/>
        <v>0</v>
      </c>
      <c r="Z76" s="475" t="s">
        <v>1826</v>
      </c>
      <c r="AA76" s="475">
        <f t="shared" ca="1" si="18"/>
        <v>0</v>
      </c>
      <c r="AB76" s="475" t="s">
        <v>2067</v>
      </c>
      <c r="AC76" s="475">
        <f t="shared" ca="1" si="19"/>
        <v>0</v>
      </c>
    </row>
    <row r="77" spans="1:29" x14ac:dyDescent="0.3">
      <c r="A77" s="3"/>
      <c r="B77" s="336" t="s">
        <v>548</v>
      </c>
      <c r="C77">
        <f t="shared" ca="1" si="16"/>
        <v>0</v>
      </c>
      <c r="D77" s="225" t="s">
        <v>49</v>
      </c>
      <c r="E77" s="226">
        <f t="shared" ca="1" si="17"/>
        <v>0</v>
      </c>
      <c r="Z77" s="475" t="s">
        <v>1827</v>
      </c>
      <c r="AA77" s="475">
        <f t="shared" ca="1" si="18"/>
        <v>0</v>
      </c>
      <c r="AB77" s="475" t="s">
        <v>2068</v>
      </c>
      <c r="AC77" s="475">
        <f t="shared" ca="1" si="19"/>
        <v>0</v>
      </c>
    </row>
    <row r="78" spans="1:29" x14ac:dyDescent="0.3">
      <c r="A78" s="3"/>
      <c r="B78" s="336" t="s">
        <v>2344</v>
      </c>
      <c r="C78">
        <f t="shared" ca="1" si="16"/>
        <v>0</v>
      </c>
      <c r="D78" s="225" t="s">
        <v>50</v>
      </c>
      <c r="E78" s="226">
        <f t="shared" ca="1" si="17"/>
        <v>0</v>
      </c>
      <c r="Z78" s="475" t="s">
        <v>1828</v>
      </c>
      <c r="AA78" s="475">
        <f t="shared" ca="1" si="18"/>
        <v>0</v>
      </c>
      <c r="AB78" s="475" t="s">
        <v>2069</v>
      </c>
      <c r="AC78" s="475">
        <f t="shared" ca="1" si="19"/>
        <v>0</v>
      </c>
    </row>
    <row r="79" spans="1:29" x14ac:dyDescent="0.3">
      <c r="A79" s="3"/>
      <c r="B79" s="418" t="s">
        <v>2345</v>
      </c>
      <c r="C79" t="str">
        <f t="shared" ca="1" si="16"/>
        <v>pois 2016</v>
      </c>
      <c r="D79" s="225" t="s">
        <v>346</v>
      </c>
      <c r="E79" s="226">
        <f t="shared" ca="1" si="17"/>
        <v>0</v>
      </c>
      <c r="Z79" s="475" t="s">
        <v>1829</v>
      </c>
      <c r="AA79" s="475">
        <f t="shared" ca="1" si="18"/>
        <v>0</v>
      </c>
      <c r="AB79" s="475" t="s">
        <v>2070</v>
      </c>
      <c r="AC79" s="475">
        <f t="shared" ca="1" si="19"/>
        <v>0</v>
      </c>
    </row>
    <row r="80" spans="1:29" x14ac:dyDescent="0.3">
      <c r="A80" s="3"/>
      <c r="B80" s="418" t="s">
        <v>2346</v>
      </c>
      <c r="C80" t="str">
        <f t="shared" ca="1" si="16"/>
        <v>pois 2016</v>
      </c>
      <c r="D80" s="225" t="s">
        <v>51</v>
      </c>
      <c r="E80" s="226">
        <f t="shared" ca="1" si="17"/>
        <v>0</v>
      </c>
      <c r="Z80" s="475" t="s">
        <v>1830</v>
      </c>
      <c r="AA80" s="475">
        <f t="shared" ca="1" si="18"/>
        <v>0</v>
      </c>
      <c r="AB80" s="475" t="s">
        <v>2071</v>
      </c>
      <c r="AC80" s="475">
        <f t="shared" ca="1" si="19"/>
        <v>0</v>
      </c>
    </row>
    <row r="81" spans="1:29" x14ac:dyDescent="0.3">
      <c r="A81" s="3"/>
      <c r="B81" s="336" t="s">
        <v>2278</v>
      </c>
      <c r="C81" t="str">
        <f t="shared" ca="1" si="16"/>
        <v>pois 2017</v>
      </c>
      <c r="D81" s="225" t="s">
        <v>52</v>
      </c>
      <c r="E81" s="226">
        <f t="shared" ca="1" si="17"/>
        <v>0</v>
      </c>
      <c r="Z81" s="475" t="s">
        <v>1831</v>
      </c>
      <c r="AA81" s="475">
        <f t="shared" ca="1" si="18"/>
        <v>0</v>
      </c>
      <c r="AB81" s="475" t="s">
        <v>2072</v>
      </c>
      <c r="AC81" s="475">
        <f t="shared" ca="1" si="19"/>
        <v>0</v>
      </c>
    </row>
    <row r="82" spans="1:29" x14ac:dyDescent="0.3">
      <c r="A82" s="3"/>
      <c r="B82" s="336" t="s">
        <v>2347</v>
      </c>
      <c r="C82" t="str">
        <f t="shared" ca="1" si="16"/>
        <v>pois 2017</v>
      </c>
      <c r="D82" s="225" t="s">
        <v>53</v>
      </c>
      <c r="E82" s="226">
        <f t="shared" ca="1" si="17"/>
        <v>0</v>
      </c>
      <c r="Z82" s="475" t="s">
        <v>1832</v>
      </c>
      <c r="AA82" s="475">
        <f t="shared" ca="1" si="18"/>
        <v>0</v>
      </c>
      <c r="AB82" s="475" t="s">
        <v>2073</v>
      </c>
      <c r="AC82" s="475">
        <f t="shared" ca="1" si="19"/>
        <v>0</v>
      </c>
    </row>
    <row r="83" spans="1:29" x14ac:dyDescent="0.3">
      <c r="A83" s="3"/>
      <c r="B83" s="421" t="s">
        <v>2348</v>
      </c>
      <c r="C83" t="str">
        <f t="shared" ca="1" si="16"/>
        <v>pois 2016</v>
      </c>
      <c r="D83" s="225" t="s">
        <v>54</v>
      </c>
      <c r="E83" s="226">
        <f t="shared" ca="1" si="17"/>
        <v>0</v>
      </c>
      <c r="Z83" s="475" t="s">
        <v>1833</v>
      </c>
      <c r="AA83" s="475">
        <f t="shared" ca="1" si="18"/>
        <v>0</v>
      </c>
      <c r="AB83" s="475" t="s">
        <v>2074</v>
      </c>
      <c r="AC83" s="475">
        <f t="shared" ca="1" si="19"/>
        <v>0</v>
      </c>
    </row>
    <row r="84" spans="1:29" x14ac:dyDescent="0.3">
      <c r="A84" s="331" t="s">
        <v>907</v>
      </c>
      <c r="B84" s="319" t="s">
        <v>1543</v>
      </c>
      <c r="C84">
        <f t="shared" ca="1" si="16"/>
        <v>0</v>
      </c>
      <c r="D84" s="302"/>
      <c r="E84" s="52"/>
      <c r="Z84" s="475" t="s">
        <v>1834</v>
      </c>
      <c r="AA84" s="475">
        <f t="shared" ca="1" si="18"/>
        <v>0</v>
      </c>
      <c r="AB84" s="475" t="s">
        <v>2075</v>
      </c>
      <c r="AC84" s="475">
        <f t="shared" ca="1" si="19"/>
        <v>0</v>
      </c>
    </row>
    <row r="85" spans="1:29" x14ac:dyDescent="0.3">
      <c r="A85" s="331" t="s">
        <v>908</v>
      </c>
      <c r="B85" s="319" t="s">
        <v>486</v>
      </c>
      <c r="C85">
        <f t="shared" ca="1" si="16"/>
        <v>0</v>
      </c>
      <c r="D85" s="302"/>
      <c r="E85" s="52"/>
      <c r="Z85" s="475" t="s">
        <v>1835</v>
      </c>
      <c r="AA85" s="475">
        <f t="shared" ca="1" si="18"/>
        <v>0</v>
      </c>
      <c r="AB85" s="475" t="s">
        <v>2076</v>
      </c>
      <c r="AC85" s="475">
        <f t="shared" ca="1" si="19"/>
        <v>0</v>
      </c>
    </row>
    <row r="86" spans="1:29" x14ac:dyDescent="0.3">
      <c r="A86" s="331" t="s">
        <v>909</v>
      </c>
      <c r="B86" s="420" t="s">
        <v>1544</v>
      </c>
      <c r="C86" t="str">
        <f t="shared" ca="1" si="16"/>
        <v>pois 2016</v>
      </c>
      <c r="D86" s="302"/>
      <c r="E86" s="52"/>
      <c r="Z86" s="475" t="s">
        <v>1836</v>
      </c>
      <c r="AA86" s="475">
        <f t="shared" ca="1" si="18"/>
        <v>0</v>
      </c>
      <c r="AB86" s="475" t="s">
        <v>2077</v>
      </c>
      <c r="AC86" s="475">
        <f t="shared" ca="1" si="19"/>
        <v>0</v>
      </c>
    </row>
    <row r="87" spans="1:29" x14ac:dyDescent="0.3">
      <c r="A87" s="331" t="s">
        <v>764</v>
      </c>
      <c r="B87" s="420" t="s">
        <v>2259</v>
      </c>
      <c r="C87" t="str">
        <f t="shared" ca="1" si="16"/>
        <v>pois 2016</v>
      </c>
      <c r="D87" s="302"/>
      <c r="E87" s="52"/>
      <c r="Z87" s="475" t="s">
        <v>1837</v>
      </c>
      <c r="AA87" s="475">
        <f t="shared" ca="1" si="18"/>
        <v>0</v>
      </c>
      <c r="AB87" s="475" t="s">
        <v>2078</v>
      </c>
      <c r="AC87" s="475">
        <f t="shared" ca="1" si="19"/>
        <v>0</v>
      </c>
    </row>
    <row r="88" spans="1:29" x14ac:dyDescent="0.3">
      <c r="A88" s="331" t="s">
        <v>971</v>
      </c>
      <c r="B88" s="319" t="s">
        <v>1545</v>
      </c>
      <c r="C88" t="str">
        <f t="shared" ca="1" si="16"/>
        <v xml:space="preserve">pois 2017 </v>
      </c>
      <c r="D88" s="302"/>
      <c r="E88" s="52"/>
      <c r="Z88" s="475" t="s">
        <v>1838</v>
      </c>
      <c r="AA88" s="475">
        <f t="shared" ca="1" si="18"/>
        <v>0</v>
      </c>
      <c r="AB88" s="475" t="s">
        <v>2079</v>
      </c>
      <c r="AC88" s="475">
        <f t="shared" ca="1" si="19"/>
        <v>0</v>
      </c>
    </row>
    <row r="89" spans="1:29" x14ac:dyDescent="0.3">
      <c r="A89" s="331" t="s">
        <v>765</v>
      </c>
      <c r="B89" s="319" t="s">
        <v>1546</v>
      </c>
      <c r="C89" t="str">
        <f t="shared" ca="1" si="16"/>
        <v xml:space="preserve">pois 2017 </v>
      </c>
      <c r="D89" s="302"/>
      <c r="E89" s="52"/>
      <c r="Z89" s="475" t="s">
        <v>1839</v>
      </c>
      <c r="AA89" s="475">
        <f t="shared" ca="1" si="18"/>
        <v>0</v>
      </c>
      <c r="AB89" s="475" t="s">
        <v>2080</v>
      </c>
      <c r="AC89" s="475">
        <f t="shared" ca="1" si="19"/>
        <v>0</v>
      </c>
    </row>
    <row r="90" spans="1:29" x14ac:dyDescent="0.3">
      <c r="A90" s="331" t="s">
        <v>766</v>
      </c>
      <c r="B90" s="319" t="s">
        <v>551</v>
      </c>
      <c r="C90" t="str">
        <f t="shared" ca="1" si="16"/>
        <v>pois 2016</v>
      </c>
      <c r="D90" s="302"/>
      <c r="E90" s="52"/>
      <c r="Z90" s="475" t="s">
        <v>1840</v>
      </c>
      <c r="AA90" s="475">
        <f t="shared" ca="1" si="18"/>
        <v>0</v>
      </c>
      <c r="AB90" s="475" t="s">
        <v>2081</v>
      </c>
      <c r="AC90" s="475">
        <f t="shared" ca="1" si="19"/>
        <v>0</v>
      </c>
    </row>
    <row r="91" spans="1:29" x14ac:dyDescent="0.3">
      <c r="B91" s="254" t="s">
        <v>2349</v>
      </c>
      <c r="C91">
        <f t="shared" ca="1" si="16"/>
        <v>0</v>
      </c>
      <c r="D91" s="302"/>
      <c r="E91" s="52"/>
      <c r="Z91" s="475" t="s">
        <v>1841</v>
      </c>
      <c r="AA91" s="475">
        <f t="shared" ca="1" si="18"/>
        <v>0</v>
      </c>
      <c r="AB91" s="475" t="s">
        <v>2082</v>
      </c>
      <c r="AC91" s="475">
        <f t="shared" ca="1" si="19"/>
        <v>0</v>
      </c>
    </row>
    <row r="92" spans="1:29" x14ac:dyDescent="0.3">
      <c r="A92" t="s">
        <v>941</v>
      </c>
      <c r="B92" s="254" t="s">
        <v>1547</v>
      </c>
      <c r="C92">
        <f t="shared" ca="1" si="16"/>
        <v>0</v>
      </c>
      <c r="D92" s="302"/>
      <c r="E92" s="52"/>
      <c r="Z92" s="475" t="s">
        <v>1842</v>
      </c>
      <c r="AA92" s="475">
        <f t="shared" ca="1" si="18"/>
        <v>0</v>
      </c>
      <c r="AB92" s="475" t="s">
        <v>2083</v>
      </c>
      <c r="AC92" s="475">
        <f t="shared" ca="1" si="19"/>
        <v>0</v>
      </c>
    </row>
    <row r="93" spans="1:29" x14ac:dyDescent="0.3">
      <c r="B93" s="421" t="s">
        <v>2401</v>
      </c>
      <c r="C93" t="str">
        <f t="shared" ca="1" si="16"/>
        <v>pois 2016</v>
      </c>
      <c r="D93" s="302"/>
      <c r="E93" s="52"/>
      <c r="Z93" s="475" t="s">
        <v>1843</v>
      </c>
      <c r="AA93" s="475">
        <f t="shared" ca="1" si="18"/>
        <v>0</v>
      </c>
      <c r="AB93" s="475" t="s">
        <v>2084</v>
      </c>
      <c r="AC93" s="475">
        <f t="shared" ca="1" si="19"/>
        <v>0</v>
      </c>
    </row>
    <row r="94" spans="1:29" x14ac:dyDescent="0.3">
      <c r="B94" s="421" t="s">
        <v>2402</v>
      </c>
      <c r="C94" t="str">
        <f t="shared" ca="1" si="16"/>
        <v>pois 2016</v>
      </c>
      <c r="D94" s="302"/>
      <c r="E94" s="52"/>
      <c r="Z94" s="475" t="s">
        <v>1844</v>
      </c>
      <c r="AA94" s="475">
        <f t="shared" ca="1" si="18"/>
        <v>0</v>
      </c>
      <c r="AB94" s="475" t="s">
        <v>2085</v>
      </c>
      <c r="AC94" s="475">
        <f t="shared" ca="1" si="19"/>
        <v>0</v>
      </c>
    </row>
    <row r="95" spans="1:29" x14ac:dyDescent="0.3">
      <c r="B95" s="420" t="s">
        <v>2403</v>
      </c>
      <c r="C95" t="str">
        <f t="shared" ca="1" si="16"/>
        <v>pois 2016</v>
      </c>
      <c r="D95" s="302"/>
      <c r="E95" s="52"/>
      <c r="Z95" s="475" t="s">
        <v>1845</v>
      </c>
      <c r="AA95" s="475">
        <f t="shared" ca="1" si="18"/>
        <v>0</v>
      </c>
      <c r="AB95" s="475" t="s">
        <v>2086</v>
      </c>
      <c r="AC95" s="475">
        <f t="shared" ca="1" si="19"/>
        <v>0</v>
      </c>
    </row>
    <row r="96" spans="1:29" x14ac:dyDescent="0.3">
      <c r="B96" s="354" t="s">
        <v>2260</v>
      </c>
      <c r="C96">
        <f t="shared" ca="1" si="16"/>
        <v>0</v>
      </c>
      <c r="D96" s="302"/>
      <c r="E96" s="52"/>
      <c r="Z96" s="475" t="s">
        <v>1846</v>
      </c>
      <c r="AA96" s="475">
        <f t="shared" ca="1" si="18"/>
        <v>0</v>
      </c>
      <c r="AB96" s="475" t="s">
        <v>2087</v>
      </c>
      <c r="AC96" s="475">
        <f t="shared" ca="1" si="19"/>
        <v>0</v>
      </c>
    </row>
    <row r="97" spans="1:29" x14ac:dyDescent="0.3">
      <c r="A97" t="s">
        <v>915</v>
      </c>
      <c r="B97" s="254" t="s">
        <v>2351</v>
      </c>
      <c r="C97">
        <f t="shared" ca="1" si="16"/>
        <v>0</v>
      </c>
      <c r="D97" s="302"/>
      <c r="E97" s="52"/>
      <c r="Z97" s="475" t="s">
        <v>1847</v>
      </c>
      <c r="AA97" s="475">
        <f t="shared" ca="1" si="18"/>
        <v>0</v>
      </c>
      <c r="AB97" s="475" t="s">
        <v>2088</v>
      </c>
      <c r="AC97" s="475">
        <f t="shared" ca="1" si="19"/>
        <v>0</v>
      </c>
    </row>
    <row r="98" spans="1:29" x14ac:dyDescent="0.3">
      <c r="A98" t="s">
        <v>916</v>
      </c>
      <c r="B98" s="254" t="s">
        <v>2352</v>
      </c>
      <c r="C98">
        <f t="shared" ref="C98:C129" ca="1" si="20">INDIRECT(B98)</f>
        <v>0</v>
      </c>
      <c r="D98" s="302"/>
      <c r="E98" s="52"/>
      <c r="Z98" s="475" t="s">
        <v>1848</v>
      </c>
      <c r="AA98" s="475">
        <f t="shared" ca="1" si="18"/>
        <v>0</v>
      </c>
      <c r="AB98" s="475" t="s">
        <v>2089</v>
      </c>
      <c r="AC98" s="475">
        <f t="shared" ca="1" si="19"/>
        <v>0</v>
      </c>
    </row>
    <row r="99" spans="1:29" x14ac:dyDescent="0.3">
      <c r="A99" t="s">
        <v>917</v>
      </c>
      <c r="B99" s="254" t="s">
        <v>2404</v>
      </c>
      <c r="C99" t="str">
        <f t="shared" ca="1" si="20"/>
        <v>pois 2017</v>
      </c>
      <c r="D99" s="302"/>
      <c r="E99" s="52"/>
      <c r="Z99" s="475" t="s">
        <v>1849</v>
      </c>
      <c r="AA99" s="475">
        <f t="shared" ca="1" si="18"/>
        <v>0</v>
      </c>
      <c r="AB99" s="475" t="s">
        <v>2090</v>
      </c>
      <c r="AC99" s="475">
        <f t="shared" ca="1" si="19"/>
        <v>0</v>
      </c>
    </row>
    <row r="100" spans="1:29" x14ac:dyDescent="0.3">
      <c r="A100" t="s">
        <v>918</v>
      </c>
      <c r="B100" s="254" t="s">
        <v>1548</v>
      </c>
      <c r="C100" t="str">
        <f t="shared" ca="1" si="20"/>
        <v>pois 2017</v>
      </c>
      <c r="D100" s="302"/>
      <c r="E100" s="52"/>
      <c r="Z100" s="475" t="s">
        <v>1850</v>
      </c>
      <c r="AA100" s="475">
        <f t="shared" ca="1" si="18"/>
        <v>0</v>
      </c>
      <c r="AB100" s="475" t="s">
        <v>2091</v>
      </c>
      <c r="AC100" s="475">
        <f t="shared" ca="1" si="19"/>
        <v>0</v>
      </c>
    </row>
    <row r="101" spans="1:29" x14ac:dyDescent="0.3">
      <c r="A101" t="s">
        <v>913</v>
      </c>
      <c r="B101" s="257" t="s">
        <v>336</v>
      </c>
      <c r="C101">
        <f t="shared" ca="1" si="20"/>
        <v>0</v>
      </c>
      <c r="D101" s="302"/>
      <c r="E101" s="52"/>
      <c r="Z101" s="475" t="s">
        <v>1851</v>
      </c>
      <c r="AA101" s="475">
        <f t="shared" ca="1" si="18"/>
        <v>0</v>
      </c>
      <c r="AB101" s="475" t="s">
        <v>2092</v>
      </c>
      <c r="AC101" s="475">
        <f t="shared" ca="1" si="19"/>
        <v>0</v>
      </c>
    </row>
    <row r="102" spans="1:29" x14ac:dyDescent="0.3">
      <c r="A102" t="s">
        <v>767</v>
      </c>
      <c r="B102" s="428" t="s">
        <v>2262</v>
      </c>
      <c r="C102" t="str">
        <f t="shared" ca="1" si="20"/>
        <v>pois 2016</v>
      </c>
      <c r="D102" s="302"/>
      <c r="E102" s="52"/>
      <c r="Z102" s="475" t="s">
        <v>1852</v>
      </c>
      <c r="AA102" s="475">
        <f t="shared" ca="1" si="18"/>
        <v>0</v>
      </c>
      <c r="AB102" s="475" t="s">
        <v>2093</v>
      </c>
      <c r="AC102" s="475">
        <f t="shared" ca="1" si="19"/>
        <v>0</v>
      </c>
    </row>
    <row r="103" spans="1:29" x14ac:dyDescent="0.3">
      <c r="A103" t="s">
        <v>314</v>
      </c>
      <c r="B103" s="257" t="s">
        <v>2353</v>
      </c>
      <c r="C103">
        <f t="shared" ca="1" si="20"/>
        <v>0</v>
      </c>
      <c r="D103" s="302"/>
      <c r="E103" s="52"/>
      <c r="Z103" s="475" t="s">
        <v>1853</v>
      </c>
      <c r="AA103" s="475">
        <f t="shared" ca="1" si="18"/>
        <v>0</v>
      </c>
      <c r="AB103" s="475" t="s">
        <v>2094</v>
      </c>
      <c r="AC103" s="475">
        <f t="shared" ca="1" si="19"/>
        <v>0</v>
      </c>
    </row>
    <row r="104" spans="1:29" x14ac:dyDescent="0.3">
      <c r="A104" t="s">
        <v>315</v>
      </c>
      <c r="B104" s="257" t="s">
        <v>2405</v>
      </c>
      <c r="C104">
        <f t="shared" ca="1" si="20"/>
        <v>0</v>
      </c>
      <c r="D104" s="302"/>
      <c r="E104" s="52"/>
      <c r="Z104" s="475" t="s">
        <v>1854</v>
      </c>
      <c r="AA104" s="475">
        <f t="shared" ca="1" si="18"/>
        <v>0</v>
      </c>
      <c r="AB104" s="475" t="s">
        <v>2095</v>
      </c>
      <c r="AC104" s="475">
        <f t="shared" ca="1" si="19"/>
        <v>0</v>
      </c>
    </row>
    <row r="105" spans="1:29" x14ac:dyDescent="0.3">
      <c r="A105" t="s">
        <v>914</v>
      </c>
      <c r="B105" s="257" t="s">
        <v>2406</v>
      </c>
      <c r="C105">
        <f t="shared" ca="1" si="20"/>
        <v>0</v>
      </c>
      <c r="D105" s="302"/>
      <c r="E105" s="52"/>
      <c r="Z105" s="475" t="s">
        <v>1855</v>
      </c>
      <c r="AA105" s="475">
        <f t="shared" ca="1" si="18"/>
        <v>0</v>
      </c>
      <c r="AB105" s="475" t="s">
        <v>2096</v>
      </c>
      <c r="AC105" s="475">
        <f t="shared" ca="1" si="19"/>
        <v>0</v>
      </c>
    </row>
    <row r="106" spans="1:29" x14ac:dyDescent="0.3">
      <c r="A106" t="s">
        <v>768</v>
      </c>
      <c r="B106" s="321" t="s">
        <v>553</v>
      </c>
      <c r="C106">
        <f t="shared" ca="1" si="20"/>
        <v>0</v>
      </c>
      <c r="D106" s="302"/>
      <c r="E106" s="52"/>
      <c r="Z106" s="475" t="s">
        <v>1856</v>
      </c>
      <c r="AA106" s="475">
        <f t="shared" ca="1" si="18"/>
        <v>0</v>
      </c>
      <c r="AB106" s="475" t="s">
        <v>2097</v>
      </c>
      <c r="AC106" s="475">
        <f t="shared" ca="1" si="19"/>
        <v>0</v>
      </c>
    </row>
    <row r="107" spans="1:29" x14ac:dyDescent="0.3">
      <c r="A107" t="s">
        <v>769</v>
      </c>
      <c r="B107" s="321" t="s">
        <v>2263</v>
      </c>
      <c r="C107">
        <f t="shared" ca="1" si="20"/>
        <v>0</v>
      </c>
      <c r="D107" s="302"/>
      <c r="E107" s="52"/>
      <c r="Z107" s="475" t="s">
        <v>1857</v>
      </c>
      <c r="AA107" s="475">
        <f t="shared" ca="1" si="18"/>
        <v>0</v>
      </c>
      <c r="AB107" s="475" t="s">
        <v>2098</v>
      </c>
      <c r="AC107" s="475">
        <f t="shared" ca="1" si="19"/>
        <v>0</v>
      </c>
    </row>
    <row r="108" spans="1:29" x14ac:dyDescent="0.3">
      <c r="A108" t="s">
        <v>770</v>
      </c>
      <c r="B108" s="321" t="s">
        <v>2264</v>
      </c>
      <c r="C108">
        <f t="shared" ca="1" si="20"/>
        <v>0</v>
      </c>
      <c r="D108" s="302"/>
      <c r="E108" s="52"/>
      <c r="Z108" s="475" t="s">
        <v>1858</v>
      </c>
      <c r="AA108" s="475">
        <f t="shared" ca="1" si="18"/>
        <v>0</v>
      </c>
      <c r="AB108" s="475" t="s">
        <v>2099</v>
      </c>
      <c r="AC108" s="475">
        <f t="shared" ca="1" si="19"/>
        <v>0</v>
      </c>
    </row>
    <row r="109" spans="1:29" x14ac:dyDescent="0.3">
      <c r="A109" t="s">
        <v>771</v>
      </c>
      <c r="B109" s="321" t="s">
        <v>2265</v>
      </c>
      <c r="C109">
        <f t="shared" ca="1" si="20"/>
        <v>0</v>
      </c>
      <c r="D109" s="302"/>
      <c r="E109" s="52"/>
      <c r="Z109" s="475" t="s">
        <v>1859</v>
      </c>
      <c r="AA109" s="475">
        <f t="shared" ca="1" si="18"/>
        <v>0</v>
      </c>
      <c r="AB109" s="475" t="s">
        <v>2100</v>
      </c>
      <c r="AC109" s="475">
        <f t="shared" ca="1" si="19"/>
        <v>0</v>
      </c>
    </row>
    <row r="110" spans="1:29" x14ac:dyDescent="0.3">
      <c r="A110" t="s">
        <v>911</v>
      </c>
      <c r="B110" s="429" t="s">
        <v>2407</v>
      </c>
      <c r="C110" t="str">
        <f t="shared" ca="1" si="20"/>
        <v>pois 2016</v>
      </c>
      <c r="D110" s="302"/>
      <c r="E110" s="52"/>
      <c r="Z110" s="475" t="s">
        <v>1860</v>
      </c>
      <c r="AA110" s="475">
        <f t="shared" ca="1" si="18"/>
        <v>0</v>
      </c>
      <c r="AB110" s="475" t="s">
        <v>2101</v>
      </c>
      <c r="AC110" s="475">
        <f t="shared" ca="1" si="19"/>
        <v>0</v>
      </c>
    </row>
    <row r="111" spans="1:29" x14ac:dyDescent="0.3">
      <c r="A111" t="s">
        <v>912</v>
      </c>
      <c r="B111" s="429" t="s">
        <v>2355</v>
      </c>
      <c r="C111" t="str">
        <f t="shared" ca="1" si="20"/>
        <v>pois 2016</v>
      </c>
      <c r="D111" s="302"/>
      <c r="E111" s="52"/>
      <c r="Z111" s="475" t="s">
        <v>1861</v>
      </c>
      <c r="AA111" s="475">
        <f t="shared" ca="1" si="18"/>
        <v>0</v>
      </c>
      <c r="AB111" s="475" t="s">
        <v>2102</v>
      </c>
      <c r="AC111" s="475">
        <f t="shared" ca="1" si="19"/>
        <v>0</v>
      </c>
    </row>
    <row r="112" spans="1:29" x14ac:dyDescent="0.3">
      <c r="A112" t="s">
        <v>972</v>
      </c>
      <c r="B112" s="257" t="s">
        <v>2408</v>
      </c>
      <c r="C112">
        <f t="shared" ca="1" si="20"/>
        <v>0</v>
      </c>
      <c r="D112" s="302"/>
      <c r="E112" s="52"/>
      <c r="Z112" s="475" t="s">
        <v>1862</v>
      </c>
      <c r="AA112" s="475">
        <f t="shared" ca="1" si="18"/>
        <v>0</v>
      </c>
      <c r="AB112" s="475" t="s">
        <v>2103</v>
      </c>
      <c r="AC112" s="475">
        <f t="shared" ca="1" si="19"/>
        <v>0</v>
      </c>
    </row>
    <row r="113" spans="1:29" x14ac:dyDescent="0.3">
      <c r="A113" t="s">
        <v>772</v>
      </c>
      <c r="B113" s="257" t="s">
        <v>2356</v>
      </c>
      <c r="C113">
        <f t="shared" ca="1" si="20"/>
        <v>0</v>
      </c>
      <c r="D113" s="302"/>
      <c r="E113" s="52"/>
      <c r="Z113" s="475" t="s">
        <v>1863</v>
      </c>
      <c r="AA113" s="475">
        <f t="shared" ca="1" si="18"/>
        <v>0</v>
      </c>
      <c r="AB113" s="475" t="s">
        <v>2104</v>
      </c>
      <c r="AC113" s="475">
        <f t="shared" ca="1" si="19"/>
        <v>0</v>
      </c>
    </row>
    <row r="114" spans="1:29" x14ac:dyDescent="0.3">
      <c r="B114" s="257" t="s">
        <v>2266</v>
      </c>
      <c r="C114">
        <f t="shared" ca="1" si="20"/>
        <v>0</v>
      </c>
      <c r="D114" s="302"/>
      <c r="E114" s="52"/>
      <c r="Z114" s="475" t="s">
        <v>1864</v>
      </c>
      <c r="AA114" s="475">
        <f t="shared" ca="1" si="18"/>
        <v>0</v>
      </c>
      <c r="AB114" s="475" t="s">
        <v>2105</v>
      </c>
      <c r="AC114" s="475">
        <f t="shared" ca="1" si="19"/>
        <v>0</v>
      </c>
    </row>
    <row r="115" spans="1:29" x14ac:dyDescent="0.3">
      <c r="B115" s="257" t="s">
        <v>2357</v>
      </c>
      <c r="C115">
        <f t="shared" ca="1" si="20"/>
        <v>0</v>
      </c>
      <c r="D115" s="302"/>
      <c r="E115" s="52"/>
      <c r="Z115" s="475" t="s">
        <v>1865</v>
      </c>
      <c r="AA115" s="475">
        <f t="shared" ca="1" si="18"/>
        <v>0</v>
      </c>
      <c r="AB115" s="475" t="s">
        <v>2106</v>
      </c>
      <c r="AC115" s="475">
        <f t="shared" ca="1" si="19"/>
        <v>0</v>
      </c>
    </row>
    <row r="116" spans="1:29" x14ac:dyDescent="0.3">
      <c r="A116" t="s">
        <v>773</v>
      </c>
      <c r="B116" s="257" t="s">
        <v>2267</v>
      </c>
      <c r="C116">
        <f t="shared" ca="1" si="20"/>
        <v>0</v>
      </c>
      <c r="D116" s="302"/>
      <c r="E116" s="52"/>
      <c r="Z116" s="475" t="s">
        <v>1866</v>
      </c>
      <c r="AA116" s="475">
        <f t="shared" ca="1" si="18"/>
        <v>0</v>
      </c>
      <c r="AB116" s="475" t="s">
        <v>2107</v>
      </c>
      <c r="AC116" s="475">
        <f t="shared" ca="1" si="19"/>
        <v>0</v>
      </c>
    </row>
    <row r="117" spans="1:29" x14ac:dyDescent="0.3">
      <c r="B117" s="257" t="s">
        <v>2409</v>
      </c>
      <c r="C117">
        <f t="shared" ca="1" si="20"/>
        <v>0</v>
      </c>
      <c r="D117" s="302"/>
      <c r="E117" s="52"/>
      <c r="Z117" s="475" t="s">
        <v>1867</v>
      </c>
      <c r="AA117" s="475">
        <f t="shared" ca="1" si="18"/>
        <v>0</v>
      </c>
      <c r="AB117" s="475" t="s">
        <v>2108</v>
      </c>
      <c r="AC117" s="475">
        <f t="shared" ca="1" si="19"/>
        <v>0</v>
      </c>
    </row>
    <row r="118" spans="1:29" x14ac:dyDescent="0.3">
      <c r="B118" s="257" t="s">
        <v>2410</v>
      </c>
      <c r="C118">
        <f t="shared" ca="1" si="20"/>
        <v>0</v>
      </c>
      <c r="D118" s="302"/>
      <c r="E118" s="52"/>
      <c r="Z118" s="475" t="s">
        <v>1868</v>
      </c>
      <c r="AA118" s="475">
        <f t="shared" ca="1" si="18"/>
        <v>0</v>
      </c>
      <c r="AB118" s="475" t="s">
        <v>2109</v>
      </c>
      <c r="AC118" s="475">
        <f t="shared" ca="1" si="19"/>
        <v>0</v>
      </c>
    </row>
    <row r="119" spans="1:29" x14ac:dyDescent="0.3">
      <c r="A119" t="s">
        <v>774</v>
      </c>
      <c r="B119" s="257" t="s">
        <v>1550</v>
      </c>
      <c r="C119">
        <f t="shared" ca="1" si="20"/>
        <v>0</v>
      </c>
      <c r="D119" s="302"/>
      <c r="E119" s="52"/>
      <c r="Z119" s="475" t="s">
        <v>1869</v>
      </c>
      <c r="AA119" s="475">
        <f t="shared" ca="1" si="18"/>
        <v>0</v>
      </c>
      <c r="AB119" s="475" t="s">
        <v>2110</v>
      </c>
      <c r="AC119" s="475">
        <f t="shared" ca="1" si="19"/>
        <v>0</v>
      </c>
    </row>
    <row r="120" spans="1:29" x14ac:dyDescent="0.3">
      <c r="A120" t="s">
        <v>888</v>
      </c>
      <c r="B120" s="257" t="s">
        <v>2411</v>
      </c>
      <c r="C120">
        <f t="shared" ca="1" si="20"/>
        <v>0</v>
      </c>
      <c r="D120" s="302"/>
      <c r="E120" s="52"/>
      <c r="Z120" s="475" t="s">
        <v>1870</v>
      </c>
      <c r="AA120" s="475">
        <f t="shared" ca="1" si="18"/>
        <v>0</v>
      </c>
      <c r="AB120" s="475" t="s">
        <v>2111</v>
      </c>
      <c r="AC120" s="475">
        <f t="shared" ca="1" si="19"/>
        <v>0</v>
      </c>
    </row>
    <row r="121" spans="1:29" x14ac:dyDescent="0.3">
      <c r="A121" t="s">
        <v>1012</v>
      </c>
      <c r="B121" s="318" t="s">
        <v>487</v>
      </c>
      <c r="C121">
        <f t="shared" ca="1" si="20"/>
        <v>0</v>
      </c>
      <c r="D121" s="302"/>
      <c r="E121" s="52"/>
      <c r="Z121" s="475" t="s">
        <v>1871</v>
      </c>
      <c r="AA121" s="475">
        <f t="shared" ca="1" si="18"/>
        <v>0</v>
      </c>
      <c r="AB121" s="475" t="s">
        <v>2112</v>
      </c>
      <c r="AC121" s="475">
        <f t="shared" ca="1" si="19"/>
        <v>0</v>
      </c>
    </row>
    <row r="122" spans="1:29" x14ac:dyDescent="0.3">
      <c r="A122" t="s">
        <v>1011</v>
      </c>
      <c r="B122" s="318" t="s">
        <v>554</v>
      </c>
      <c r="C122">
        <f t="shared" ca="1" si="20"/>
        <v>0</v>
      </c>
      <c r="D122" s="302"/>
      <c r="E122" s="52"/>
      <c r="Z122" s="475" t="s">
        <v>1872</v>
      </c>
      <c r="AA122" s="475">
        <f t="shared" ca="1" si="18"/>
        <v>0</v>
      </c>
      <c r="AB122" s="475" t="s">
        <v>2113</v>
      </c>
      <c r="AC122" s="475">
        <f t="shared" ca="1" si="19"/>
        <v>0</v>
      </c>
    </row>
    <row r="123" spans="1:29" x14ac:dyDescent="0.3">
      <c r="A123" t="s">
        <v>920</v>
      </c>
      <c r="B123" s="261" t="s">
        <v>2358</v>
      </c>
      <c r="C123">
        <f t="shared" ca="1" si="20"/>
        <v>0</v>
      </c>
      <c r="D123" s="302"/>
      <c r="E123" s="52"/>
      <c r="Z123" s="475" t="s">
        <v>1873</v>
      </c>
      <c r="AA123" s="475">
        <f t="shared" ca="1" si="18"/>
        <v>0</v>
      </c>
      <c r="AB123" s="475" t="s">
        <v>2114</v>
      </c>
      <c r="AC123" s="475">
        <f t="shared" ca="1" si="19"/>
        <v>0</v>
      </c>
    </row>
    <row r="124" spans="1:29" x14ac:dyDescent="0.3">
      <c r="A124" t="s">
        <v>920</v>
      </c>
      <c r="B124" s="256" t="s">
        <v>2412</v>
      </c>
      <c r="C124" t="str">
        <f t="shared" ca="1" si="20"/>
        <v/>
      </c>
      <c r="D124" s="302"/>
      <c r="E124" s="52"/>
      <c r="Z124" s="475" t="s">
        <v>1874</v>
      </c>
      <c r="AA124" s="475">
        <f t="shared" ca="1" si="18"/>
        <v>0</v>
      </c>
      <c r="AB124" s="475" t="s">
        <v>2115</v>
      </c>
      <c r="AC124" s="475">
        <f t="shared" ca="1" si="19"/>
        <v>0</v>
      </c>
    </row>
    <row r="125" spans="1:29" x14ac:dyDescent="0.3">
      <c r="A125" t="s">
        <v>955</v>
      </c>
      <c r="B125" s="261" t="s">
        <v>2413</v>
      </c>
      <c r="C125">
        <f t="shared" ca="1" si="20"/>
        <v>0</v>
      </c>
      <c r="D125" s="302"/>
      <c r="E125" s="52"/>
      <c r="Z125" s="475" t="s">
        <v>1875</v>
      </c>
      <c r="AA125" s="475">
        <f t="shared" ca="1" si="18"/>
        <v>0</v>
      </c>
      <c r="AB125" s="475" t="s">
        <v>2116</v>
      </c>
      <c r="AC125" s="475">
        <f t="shared" ca="1" si="19"/>
        <v>0</v>
      </c>
    </row>
    <row r="126" spans="1:29" x14ac:dyDescent="0.3">
      <c r="A126" t="s">
        <v>955</v>
      </c>
      <c r="B126" s="443" t="s">
        <v>2414</v>
      </c>
      <c r="C126">
        <f t="shared" ca="1" si="20"/>
        <v>0</v>
      </c>
      <c r="D126" s="302"/>
      <c r="E126" s="52"/>
      <c r="Z126" s="475" t="s">
        <v>1876</v>
      </c>
      <c r="AA126" s="475">
        <f t="shared" ca="1" si="18"/>
        <v>0</v>
      </c>
      <c r="AB126" s="475" t="s">
        <v>2117</v>
      </c>
      <c r="AC126" s="475">
        <f t="shared" ca="1" si="19"/>
        <v>0</v>
      </c>
    </row>
    <row r="127" spans="1:29" x14ac:dyDescent="0.3">
      <c r="A127" t="s">
        <v>956</v>
      </c>
      <c r="B127" s="443" t="s">
        <v>1648</v>
      </c>
      <c r="C127">
        <f t="shared" ca="1" si="20"/>
        <v>0</v>
      </c>
      <c r="D127" s="302"/>
      <c r="E127" s="52"/>
      <c r="Z127" s="475" t="s">
        <v>1877</v>
      </c>
      <c r="AA127" s="475">
        <f t="shared" ca="1" si="18"/>
        <v>0</v>
      </c>
      <c r="AB127" s="475" t="s">
        <v>2118</v>
      </c>
      <c r="AC127" s="475">
        <f t="shared" ca="1" si="19"/>
        <v>0</v>
      </c>
    </row>
    <row r="128" spans="1:29" x14ac:dyDescent="0.3">
      <c r="A128" t="s">
        <v>1064</v>
      </c>
      <c r="B128" s="322" t="s">
        <v>2268</v>
      </c>
      <c r="C128">
        <f t="shared" ca="1" si="20"/>
        <v>1000</v>
      </c>
      <c r="D128" s="302"/>
      <c r="E128" s="52"/>
      <c r="Z128" s="475" t="s">
        <v>1878</v>
      </c>
      <c r="AA128" s="475">
        <f t="shared" ca="1" si="18"/>
        <v>0</v>
      </c>
      <c r="AB128" s="475" t="s">
        <v>2119</v>
      </c>
      <c r="AC128" s="475">
        <f t="shared" ca="1" si="19"/>
        <v>0</v>
      </c>
    </row>
    <row r="129" spans="1:29" x14ac:dyDescent="0.3">
      <c r="A129" t="s">
        <v>331</v>
      </c>
      <c r="B129" s="323" t="s">
        <v>2269</v>
      </c>
      <c r="C129" t="str">
        <f t="shared" ca="1" si="20"/>
        <v/>
      </c>
      <c r="D129" s="302"/>
      <c r="E129" s="52"/>
      <c r="Z129" s="475" t="s">
        <v>1879</v>
      </c>
      <c r="AA129" s="475">
        <f t="shared" ca="1" si="18"/>
        <v>0</v>
      </c>
      <c r="AB129" s="475" t="s">
        <v>2120</v>
      </c>
      <c r="AC129" s="475">
        <f t="shared" ca="1" si="19"/>
        <v>0</v>
      </c>
    </row>
    <row r="130" spans="1:29" x14ac:dyDescent="0.3">
      <c r="A130" t="s">
        <v>931</v>
      </c>
      <c r="B130" s="322" t="s">
        <v>2270</v>
      </c>
      <c r="C130">
        <f t="shared" ref="C130:C159" ca="1" si="21">INDIRECT(B130)</f>
        <v>0</v>
      </c>
      <c r="D130" s="302"/>
      <c r="E130" s="52"/>
      <c r="Z130" s="475" t="s">
        <v>1880</v>
      </c>
      <c r="AA130" s="475">
        <f t="shared" ca="1" si="18"/>
        <v>0</v>
      </c>
      <c r="AB130" s="475" t="s">
        <v>2121</v>
      </c>
      <c r="AC130" s="475">
        <f t="shared" ca="1" si="19"/>
        <v>0</v>
      </c>
    </row>
    <row r="131" spans="1:29" x14ac:dyDescent="0.3">
      <c r="A131" t="s">
        <v>932</v>
      </c>
      <c r="B131" s="445" t="s">
        <v>2366</v>
      </c>
      <c r="C131">
        <f t="shared" ca="1" si="21"/>
        <v>0</v>
      </c>
      <c r="D131" s="302"/>
      <c r="E131" s="52"/>
      <c r="Z131" s="475" t="s">
        <v>1881</v>
      </c>
      <c r="AA131" s="475">
        <f t="shared" ref="AA131:AA194" ca="1" si="22">INDIRECT(Z131)</f>
        <v>0</v>
      </c>
      <c r="AB131" s="475" t="s">
        <v>2122</v>
      </c>
      <c r="AC131" s="475">
        <f t="shared" ref="AC131:AC194" ca="1" si="23">INDIRECT(AB131)</f>
        <v>0</v>
      </c>
    </row>
    <row r="132" spans="1:29" x14ac:dyDescent="0.3">
      <c r="A132" t="s">
        <v>921</v>
      </c>
      <c r="B132" s="445" t="s">
        <v>2359</v>
      </c>
      <c r="C132">
        <f t="shared" ca="1" si="21"/>
        <v>0</v>
      </c>
      <c r="D132" s="302"/>
      <c r="E132" s="52"/>
      <c r="Z132" s="475" t="s">
        <v>1882</v>
      </c>
      <c r="AA132" s="475">
        <f t="shared" ca="1" si="22"/>
        <v>0</v>
      </c>
      <c r="AB132" s="475" t="s">
        <v>2123</v>
      </c>
      <c r="AC132" s="475">
        <f t="shared" ca="1" si="23"/>
        <v>0</v>
      </c>
    </row>
    <row r="133" spans="1:29" x14ac:dyDescent="0.3">
      <c r="A133" t="s">
        <v>922</v>
      </c>
      <c r="B133" s="445" t="s">
        <v>555</v>
      </c>
      <c r="C133">
        <f t="shared" ca="1" si="21"/>
        <v>0</v>
      </c>
      <c r="D133" s="302"/>
      <c r="E133" s="52"/>
      <c r="Z133" s="475" t="s">
        <v>1883</v>
      </c>
      <c r="AA133" s="475">
        <f t="shared" ca="1" si="22"/>
        <v>0</v>
      </c>
      <c r="AB133" s="475" t="s">
        <v>2124</v>
      </c>
      <c r="AC133" s="475">
        <f t="shared" ca="1" si="23"/>
        <v>0</v>
      </c>
    </row>
    <row r="134" spans="1:29" x14ac:dyDescent="0.3">
      <c r="A134" t="s">
        <v>923</v>
      </c>
      <c r="B134" s="445" t="s">
        <v>556</v>
      </c>
      <c r="C134">
        <f t="shared" ca="1" si="21"/>
        <v>0</v>
      </c>
      <c r="D134" s="302"/>
      <c r="E134" s="52"/>
      <c r="Z134" s="475" t="s">
        <v>1884</v>
      </c>
      <c r="AA134" s="475">
        <f t="shared" ca="1" si="22"/>
        <v>0</v>
      </c>
      <c r="AB134" s="475" t="s">
        <v>2125</v>
      </c>
      <c r="AC134" s="475">
        <f t="shared" ca="1" si="23"/>
        <v>0</v>
      </c>
    </row>
    <row r="135" spans="1:29" x14ac:dyDescent="0.3">
      <c r="A135" t="s">
        <v>924</v>
      </c>
      <c r="B135" s="324" t="s">
        <v>488</v>
      </c>
      <c r="C135" t="str">
        <f t="shared" ca="1" si="21"/>
        <v/>
      </c>
      <c r="D135" s="302"/>
      <c r="E135" s="52"/>
      <c r="Z135" s="475" t="s">
        <v>1885</v>
      </c>
      <c r="AA135" s="475">
        <f t="shared" ca="1" si="22"/>
        <v>0</v>
      </c>
      <c r="AB135" s="475" t="s">
        <v>2126</v>
      </c>
      <c r="AC135" s="475">
        <f t="shared" ca="1" si="23"/>
        <v>0</v>
      </c>
    </row>
    <row r="136" spans="1:29" x14ac:dyDescent="0.3">
      <c r="A136" t="s">
        <v>925</v>
      </c>
      <c r="B136" s="445" t="s">
        <v>2271</v>
      </c>
      <c r="C136">
        <f t="shared" ca="1" si="21"/>
        <v>0</v>
      </c>
      <c r="D136" s="302"/>
      <c r="E136" s="52"/>
      <c r="Z136" s="475" t="s">
        <v>1886</v>
      </c>
      <c r="AA136" s="475">
        <f t="shared" ca="1" si="22"/>
        <v>0</v>
      </c>
      <c r="AB136" s="475" t="s">
        <v>2127</v>
      </c>
      <c r="AC136" s="475">
        <f t="shared" ca="1" si="23"/>
        <v>0</v>
      </c>
    </row>
    <row r="137" spans="1:29" x14ac:dyDescent="0.3">
      <c r="A137" t="s">
        <v>926</v>
      </c>
      <c r="B137" s="445" t="s">
        <v>1649</v>
      </c>
      <c r="C137">
        <f t="shared" ca="1" si="21"/>
        <v>0</v>
      </c>
      <c r="D137" s="302"/>
      <c r="E137" s="52"/>
      <c r="Z137" s="475" t="s">
        <v>1887</v>
      </c>
      <c r="AA137" s="475">
        <f t="shared" ca="1" si="22"/>
        <v>0</v>
      </c>
      <c r="AB137" s="475" t="s">
        <v>2128</v>
      </c>
      <c r="AC137" s="475">
        <f t="shared" ca="1" si="23"/>
        <v>0</v>
      </c>
    </row>
    <row r="138" spans="1:29" x14ac:dyDescent="0.3">
      <c r="A138" t="s">
        <v>330</v>
      </c>
      <c r="B138" s="323" t="s">
        <v>1652</v>
      </c>
      <c r="C138" t="str">
        <f t="shared" ca="1" si="21"/>
        <v/>
      </c>
      <c r="D138" s="302"/>
      <c r="E138" s="52"/>
      <c r="Z138" s="475" t="s">
        <v>1888</v>
      </c>
      <c r="AA138" s="475">
        <f t="shared" ca="1" si="22"/>
        <v>0</v>
      </c>
      <c r="AB138" s="475" t="s">
        <v>2129</v>
      </c>
      <c r="AC138" s="475">
        <f t="shared" ca="1" si="23"/>
        <v>0</v>
      </c>
    </row>
    <row r="139" spans="1:29" x14ac:dyDescent="0.3">
      <c r="A139" t="s">
        <v>927</v>
      </c>
      <c r="B139" s="445" t="s">
        <v>2361</v>
      </c>
      <c r="C139">
        <f t="shared" ca="1" si="21"/>
        <v>0</v>
      </c>
      <c r="D139" s="302"/>
      <c r="E139" s="52"/>
      <c r="Z139" s="475" t="s">
        <v>1889</v>
      </c>
      <c r="AA139" s="475">
        <f t="shared" ca="1" si="22"/>
        <v>0</v>
      </c>
      <c r="AB139" s="475" t="s">
        <v>2130</v>
      </c>
      <c r="AC139" s="475">
        <f t="shared" ca="1" si="23"/>
        <v>0</v>
      </c>
    </row>
    <row r="140" spans="1:29" x14ac:dyDescent="0.3">
      <c r="A140" t="s">
        <v>928</v>
      </c>
      <c r="B140" s="445" t="s">
        <v>1650</v>
      </c>
      <c r="C140">
        <f t="shared" ca="1" si="21"/>
        <v>0</v>
      </c>
      <c r="D140" s="302"/>
      <c r="E140" s="52"/>
      <c r="Z140" s="475" t="s">
        <v>1890</v>
      </c>
      <c r="AA140" s="475">
        <f t="shared" ca="1" si="22"/>
        <v>0</v>
      </c>
      <c r="AB140" s="475" t="s">
        <v>2131</v>
      </c>
      <c r="AC140" s="475">
        <f t="shared" ca="1" si="23"/>
        <v>0</v>
      </c>
    </row>
    <row r="141" spans="1:29" x14ac:dyDescent="0.3">
      <c r="A141" t="s">
        <v>929</v>
      </c>
      <c r="B141" s="445" t="s">
        <v>2415</v>
      </c>
      <c r="C141">
        <f t="shared" ca="1" si="21"/>
        <v>0</v>
      </c>
      <c r="D141" s="302"/>
      <c r="E141" s="52"/>
      <c r="Z141" s="475" t="s">
        <v>1891</v>
      </c>
      <c r="AA141" s="475">
        <f t="shared" ca="1" si="22"/>
        <v>0</v>
      </c>
      <c r="AB141" s="475" t="s">
        <v>2132</v>
      </c>
      <c r="AC141" s="475">
        <f t="shared" ca="1" si="23"/>
        <v>0</v>
      </c>
    </row>
    <row r="142" spans="1:29" x14ac:dyDescent="0.3">
      <c r="A142" t="s">
        <v>930</v>
      </c>
      <c r="B142" s="323" t="s">
        <v>2416</v>
      </c>
      <c r="C142" t="str">
        <f t="shared" ca="1" si="21"/>
        <v/>
      </c>
      <c r="D142" s="302"/>
      <c r="E142" s="52"/>
      <c r="Z142" s="475" t="s">
        <v>1892</v>
      </c>
      <c r="AA142" s="475">
        <f t="shared" ca="1" si="22"/>
        <v>0</v>
      </c>
      <c r="AB142" s="475" t="s">
        <v>2133</v>
      </c>
      <c r="AC142" s="475">
        <f t="shared" ca="1" si="23"/>
        <v>0</v>
      </c>
    </row>
    <row r="143" spans="1:29" x14ac:dyDescent="0.3">
      <c r="A143" t="s">
        <v>973</v>
      </c>
      <c r="B143" s="443" t="s">
        <v>2367</v>
      </c>
      <c r="C143">
        <f t="shared" ca="1" si="21"/>
        <v>0</v>
      </c>
      <c r="D143" s="302"/>
      <c r="E143" s="52"/>
      <c r="Z143" s="475" t="s">
        <v>1893</v>
      </c>
      <c r="AA143" s="475">
        <f t="shared" ca="1" si="22"/>
        <v>0</v>
      </c>
      <c r="AB143" s="475" t="s">
        <v>2134</v>
      </c>
      <c r="AC143" s="475">
        <f t="shared" ca="1" si="23"/>
        <v>0</v>
      </c>
    </row>
    <row r="144" spans="1:29" x14ac:dyDescent="0.3">
      <c r="A144" t="s">
        <v>974</v>
      </c>
      <c r="B144" s="443" t="s">
        <v>2363</v>
      </c>
      <c r="C144">
        <f t="shared" ca="1" si="21"/>
        <v>0</v>
      </c>
      <c r="D144" s="302"/>
      <c r="E144" s="52"/>
      <c r="Z144" s="475" t="s">
        <v>1894</v>
      </c>
      <c r="AA144" s="475">
        <f t="shared" ca="1" si="22"/>
        <v>0</v>
      </c>
      <c r="AB144" s="475" t="s">
        <v>2135</v>
      </c>
      <c r="AC144" s="475">
        <f t="shared" ca="1" si="23"/>
        <v>0</v>
      </c>
    </row>
    <row r="145" spans="1:29" x14ac:dyDescent="0.3">
      <c r="A145" t="s">
        <v>775</v>
      </c>
      <c r="B145" s="443" t="s">
        <v>2417</v>
      </c>
      <c r="C145">
        <f t="shared" ca="1" si="21"/>
        <v>0</v>
      </c>
      <c r="D145" s="302"/>
      <c r="E145" s="52"/>
      <c r="Z145" s="475" t="s">
        <v>1895</v>
      </c>
      <c r="AA145" s="475">
        <f t="shared" ca="1" si="22"/>
        <v>0</v>
      </c>
      <c r="AB145" s="475" t="s">
        <v>2136</v>
      </c>
      <c r="AC145" s="475">
        <f t="shared" ca="1" si="23"/>
        <v>0</v>
      </c>
    </row>
    <row r="146" spans="1:29" x14ac:dyDescent="0.3">
      <c r="A146" t="s">
        <v>1279</v>
      </c>
      <c r="B146" s="325" t="s">
        <v>2272</v>
      </c>
      <c r="C146">
        <f t="shared" ca="1" si="21"/>
        <v>0</v>
      </c>
      <c r="D146" s="302"/>
      <c r="E146" s="52"/>
      <c r="Z146" s="475" t="s">
        <v>1896</v>
      </c>
      <c r="AA146" s="475">
        <f t="shared" ca="1" si="22"/>
        <v>0</v>
      </c>
      <c r="AB146" s="475" t="s">
        <v>2137</v>
      </c>
      <c r="AC146" s="475">
        <f t="shared" ca="1" si="23"/>
        <v>0</v>
      </c>
    </row>
    <row r="147" spans="1:29" x14ac:dyDescent="0.3">
      <c r="A147" t="s">
        <v>973</v>
      </c>
      <c r="B147" s="254" t="s">
        <v>2368</v>
      </c>
      <c r="C147">
        <f t="shared" ca="1" si="21"/>
        <v>0</v>
      </c>
      <c r="D147" s="302"/>
      <c r="E147" s="52"/>
      <c r="Z147" s="475" t="s">
        <v>1897</v>
      </c>
      <c r="AA147" s="475">
        <f t="shared" ca="1" si="22"/>
        <v>0</v>
      </c>
      <c r="AB147" s="475" t="s">
        <v>2138</v>
      </c>
      <c r="AC147" s="475">
        <f t="shared" ca="1" si="23"/>
        <v>0</v>
      </c>
    </row>
    <row r="148" spans="1:29" x14ac:dyDescent="0.3">
      <c r="A148" t="s">
        <v>974</v>
      </c>
      <c r="B148" s="254" t="s">
        <v>2365</v>
      </c>
      <c r="C148">
        <f t="shared" ca="1" si="21"/>
        <v>0</v>
      </c>
      <c r="D148" s="302"/>
      <c r="E148" s="52"/>
      <c r="Z148" s="475" t="s">
        <v>1898</v>
      </c>
      <c r="AA148" s="475">
        <f t="shared" ca="1" si="22"/>
        <v>0</v>
      </c>
      <c r="AB148" s="475" t="s">
        <v>2139</v>
      </c>
      <c r="AC148" s="475">
        <f t="shared" ca="1" si="23"/>
        <v>0</v>
      </c>
    </row>
    <row r="149" spans="1:29" x14ac:dyDescent="0.3">
      <c r="A149" t="s">
        <v>775</v>
      </c>
      <c r="B149" s="254" t="s">
        <v>2418</v>
      </c>
      <c r="C149">
        <f t="shared" ca="1" si="21"/>
        <v>0</v>
      </c>
      <c r="D149" s="302"/>
      <c r="E149" s="52"/>
      <c r="Z149" s="475" t="s">
        <v>1899</v>
      </c>
      <c r="AA149" s="475">
        <f t="shared" ca="1" si="22"/>
        <v>0</v>
      </c>
      <c r="AB149" s="475" t="s">
        <v>2140</v>
      </c>
      <c r="AC149" s="475">
        <f t="shared" ca="1" si="23"/>
        <v>0</v>
      </c>
    </row>
    <row r="150" spans="1:29" x14ac:dyDescent="0.3">
      <c r="A150" t="s">
        <v>1279</v>
      </c>
      <c r="B150" s="321" t="s">
        <v>2419</v>
      </c>
      <c r="C150">
        <f t="shared" ca="1" si="21"/>
        <v>0</v>
      </c>
      <c r="D150" s="302"/>
      <c r="E150" s="52"/>
      <c r="Z150" s="475" t="s">
        <v>1900</v>
      </c>
      <c r="AA150" s="475">
        <f t="shared" ca="1" si="22"/>
        <v>0</v>
      </c>
      <c r="AB150" s="475" t="s">
        <v>2141</v>
      </c>
      <c r="AC150" s="475">
        <f t="shared" ca="1" si="23"/>
        <v>0</v>
      </c>
    </row>
    <row r="151" spans="1:29" x14ac:dyDescent="0.3">
      <c r="A151" t="s">
        <v>994</v>
      </c>
      <c r="B151" s="257" t="s">
        <v>2420</v>
      </c>
      <c r="C151">
        <f t="shared" ca="1" si="21"/>
        <v>0</v>
      </c>
      <c r="D151" s="302"/>
      <c r="E151" s="52"/>
      <c r="Z151" s="475" t="s">
        <v>1901</v>
      </c>
      <c r="AA151" s="475">
        <f t="shared" ca="1" si="22"/>
        <v>0</v>
      </c>
      <c r="AB151" s="475" t="s">
        <v>2142</v>
      </c>
      <c r="AC151" s="475">
        <f t="shared" ca="1" si="23"/>
        <v>0</v>
      </c>
    </row>
    <row r="152" spans="1:29" x14ac:dyDescent="0.3">
      <c r="A152" t="s">
        <v>736</v>
      </c>
      <c r="B152" s="315" t="s">
        <v>2421</v>
      </c>
      <c r="C152">
        <f t="shared" ca="1" si="21"/>
        <v>0</v>
      </c>
      <c r="D152" s="302"/>
      <c r="E152" s="52"/>
      <c r="Z152" s="475" t="s">
        <v>1902</v>
      </c>
      <c r="AA152" s="475">
        <f t="shared" ca="1" si="22"/>
        <v>0</v>
      </c>
      <c r="AB152" s="475" t="s">
        <v>2143</v>
      </c>
      <c r="AC152" s="475">
        <f t="shared" ca="1" si="23"/>
        <v>0</v>
      </c>
    </row>
    <row r="153" spans="1:29" x14ac:dyDescent="0.3">
      <c r="A153" t="s">
        <v>738</v>
      </c>
      <c r="B153" s="254" t="s">
        <v>2422</v>
      </c>
      <c r="C153">
        <f t="shared" ca="1" si="21"/>
        <v>0</v>
      </c>
      <c r="D153" s="302"/>
      <c r="E153" s="52"/>
      <c r="Z153" s="475" t="s">
        <v>1903</v>
      </c>
      <c r="AA153" s="475">
        <f t="shared" ca="1" si="22"/>
        <v>0</v>
      </c>
      <c r="AB153" s="475" t="s">
        <v>2144</v>
      </c>
      <c r="AC153" s="475">
        <f t="shared" ca="1" si="23"/>
        <v>0</v>
      </c>
    </row>
    <row r="154" spans="1:29" x14ac:dyDescent="0.3">
      <c r="A154" t="s">
        <v>738</v>
      </c>
      <c r="B154" s="254" t="s">
        <v>2423</v>
      </c>
      <c r="C154">
        <f t="shared" ca="1" si="21"/>
        <v>0</v>
      </c>
      <c r="D154" s="302"/>
      <c r="E154" s="52"/>
      <c r="Z154" s="475" t="s">
        <v>1904</v>
      </c>
      <c r="AA154" s="475">
        <f t="shared" ca="1" si="22"/>
        <v>0</v>
      </c>
      <c r="AB154" s="475" t="s">
        <v>2145</v>
      </c>
      <c r="AC154" s="475">
        <f t="shared" ca="1" si="23"/>
        <v>0</v>
      </c>
    </row>
    <row r="155" spans="1:29" x14ac:dyDescent="0.3">
      <c r="B155" s="445" t="s">
        <v>2360</v>
      </c>
      <c r="C155" s="475" t="str">
        <f t="shared" ca="1" si="21"/>
        <v/>
      </c>
      <c r="D155" s="302"/>
      <c r="E155" s="52"/>
      <c r="Z155" s="475" t="s">
        <v>1905</v>
      </c>
      <c r="AA155" s="475">
        <f t="shared" ca="1" si="22"/>
        <v>0</v>
      </c>
      <c r="AB155" s="475" t="s">
        <v>2146</v>
      </c>
      <c r="AC155" s="475">
        <f t="shared" ca="1" si="23"/>
        <v>0</v>
      </c>
    </row>
    <row r="156" spans="1:29" x14ac:dyDescent="0.3">
      <c r="B156" s="443" t="s">
        <v>2362</v>
      </c>
      <c r="C156" s="475">
        <f t="shared" ca="1" si="21"/>
        <v>0</v>
      </c>
      <c r="D156" s="302"/>
      <c r="E156" s="52"/>
      <c r="Z156" s="475" t="s">
        <v>1906</v>
      </c>
      <c r="AA156" s="475">
        <f t="shared" ca="1" si="22"/>
        <v>0</v>
      </c>
      <c r="AB156" s="475" t="s">
        <v>2147</v>
      </c>
      <c r="AC156" s="475">
        <f t="shared" ca="1" si="23"/>
        <v>0</v>
      </c>
    </row>
    <row r="157" spans="1:29" x14ac:dyDescent="0.3">
      <c r="B157" s="443" t="s">
        <v>1651</v>
      </c>
      <c r="C157" s="475">
        <f t="shared" ca="1" si="21"/>
        <v>0</v>
      </c>
      <c r="D157" s="302"/>
      <c r="E157" s="52"/>
      <c r="Z157" s="475" t="s">
        <v>1907</v>
      </c>
      <c r="AA157" s="475">
        <f t="shared" ca="1" si="22"/>
        <v>0</v>
      </c>
      <c r="AB157" s="475" t="s">
        <v>2148</v>
      </c>
      <c r="AC157" s="475">
        <f t="shared" ca="1" si="23"/>
        <v>0</v>
      </c>
    </row>
    <row r="158" spans="1:29" x14ac:dyDescent="0.3">
      <c r="B158" s="443" t="s">
        <v>2364</v>
      </c>
      <c r="C158" s="475">
        <f t="shared" ca="1" si="21"/>
        <v>0</v>
      </c>
      <c r="D158" s="302"/>
      <c r="E158" s="52"/>
      <c r="Z158" s="475" t="s">
        <v>1908</v>
      </c>
      <c r="AA158" s="475">
        <f t="shared" ca="1" si="22"/>
        <v>0</v>
      </c>
      <c r="AB158" s="475" t="s">
        <v>2149</v>
      </c>
      <c r="AC158" s="475">
        <f t="shared" ca="1" si="23"/>
        <v>0</v>
      </c>
    </row>
    <row r="159" spans="1:29" x14ac:dyDescent="0.3">
      <c r="B159" s="443" t="s">
        <v>2273</v>
      </c>
      <c r="C159" s="475">
        <f t="shared" ca="1" si="21"/>
        <v>0</v>
      </c>
      <c r="D159" s="302"/>
      <c r="E159" s="52"/>
      <c r="Z159" s="475" t="s">
        <v>1909</v>
      </c>
      <c r="AA159" s="475">
        <f t="shared" ca="1" si="22"/>
        <v>0</v>
      </c>
      <c r="AB159" s="475" t="s">
        <v>2150</v>
      </c>
      <c r="AC159" s="475">
        <f t="shared" ca="1" si="23"/>
        <v>0</v>
      </c>
    </row>
    <row r="160" spans="1:29" x14ac:dyDescent="0.3">
      <c r="B160" t="s">
        <v>2274</v>
      </c>
      <c r="C160" s="475">
        <f t="shared" ref="C160:C179" ca="1" si="24">INDIRECT(B160)</f>
        <v>0</v>
      </c>
      <c r="D160" s="302"/>
      <c r="E160" s="52"/>
      <c r="Z160" s="475" t="s">
        <v>1910</v>
      </c>
      <c r="AA160" s="475">
        <f t="shared" ca="1" si="22"/>
        <v>0</v>
      </c>
      <c r="AB160" s="475" t="s">
        <v>2151</v>
      </c>
      <c r="AC160" s="475">
        <f t="shared" ca="1" si="23"/>
        <v>0</v>
      </c>
    </row>
    <row r="161" spans="2:29" x14ac:dyDescent="0.3">
      <c r="B161" t="s">
        <v>2275</v>
      </c>
      <c r="C161" s="475">
        <f t="shared" ca="1" si="24"/>
        <v>0</v>
      </c>
      <c r="D161" s="302"/>
      <c r="E161" s="52"/>
      <c r="Z161" s="475" t="s">
        <v>1911</v>
      </c>
      <c r="AA161" s="475">
        <f t="shared" ca="1" si="22"/>
        <v>0</v>
      </c>
      <c r="AB161" s="475" t="s">
        <v>2152</v>
      </c>
      <c r="AC161" s="475">
        <f t="shared" ca="1" si="23"/>
        <v>0</v>
      </c>
    </row>
    <row r="162" spans="2:29" x14ac:dyDescent="0.3">
      <c r="B162" t="s">
        <v>335</v>
      </c>
      <c r="C162" s="475">
        <f t="shared" ca="1" si="24"/>
        <v>0</v>
      </c>
      <c r="D162" s="302"/>
      <c r="Z162" s="475" t="s">
        <v>1912</v>
      </c>
      <c r="AA162" s="475">
        <f t="shared" ca="1" si="22"/>
        <v>0</v>
      </c>
      <c r="AB162" s="475" t="s">
        <v>2153</v>
      </c>
      <c r="AC162" s="475">
        <f t="shared" ca="1" si="23"/>
        <v>0</v>
      </c>
    </row>
    <row r="163" spans="2:29" x14ac:dyDescent="0.3">
      <c r="B163" s="666" t="s">
        <v>2369</v>
      </c>
      <c r="C163" s="475">
        <f t="shared" ca="1" si="24"/>
        <v>0</v>
      </c>
      <c r="D163" s="302"/>
      <c r="Z163" s="475" t="s">
        <v>1913</v>
      </c>
      <c r="AA163" s="475">
        <f t="shared" ca="1" si="22"/>
        <v>0</v>
      </c>
      <c r="AB163" s="475" t="s">
        <v>2154</v>
      </c>
      <c r="AC163" s="475">
        <f t="shared" ca="1" si="23"/>
        <v>0</v>
      </c>
    </row>
    <row r="164" spans="2:29" x14ac:dyDescent="0.3">
      <c r="B164" s="666" t="s">
        <v>2370</v>
      </c>
      <c r="C164" s="475">
        <f t="shared" ca="1" si="24"/>
        <v>0</v>
      </c>
      <c r="D164" s="302"/>
      <c r="Z164" s="475" t="s">
        <v>1914</v>
      </c>
      <c r="AA164" s="475">
        <f t="shared" ca="1" si="22"/>
        <v>0</v>
      </c>
      <c r="AB164" s="475" t="s">
        <v>2155</v>
      </c>
      <c r="AC164" s="475">
        <f t="shared" ca="1" si="23"/>
        <v>0</v>
      </c>
    </row>
    <row r="165" spans="2:29" x14ac:dyDescent="0.3">
      <c r="B165" s="666" t="s">
        <v>2255</v>
      </c>
      <c r="C165" s="475" t="str">
        <f t="shared" ca="1" si="24"/>
        <v>0</v>
      </c>
      <c r="D165" s="302"/>
      <c r="Z165" s="475" t="s">
        <v>1915</v>
      </c>
      <c r="AA165" s="475">
        <f t="shared" ca="1" si="22"/>
        <v>0</v>
      </c>
      <c r="AB165" s="475" t="s">
        <v>2156</v>
      </c>
      <c r="AC165" s="475">
        <f t="shared" ca="1" si="23"/>
        <v>0</v>
      </c>
    </row>
    <row r="166" spans="2:29" x14ac:dyDescent="0.3">
      <c r="B166" s="666" t="s">
        <v>2371</v>
      </c>
      <c r="C166" s="475">
        <f t="shared" ca="1" si="24"/>
        <v>0</v>
      </c>
      <c r="D166" s="302"/>
      <c r="Z166" s="475" t="s">
        <v>1916</v>
      </c>
      <c r="AA166" s="475">
        <f t="shared" ca="1" si="22"/>
        <v>0</v>
      </c>
      <c r="AB166" s="475" t="s">
        <v>2157</v>
      </c>
      <c r="AC166" s="475">
        <f t="shared" ca="1" si="23"/>
        <v>0</v>
      </c>
    </row>
    <row r="167" spans="2:29" x14ac:dyDescent="0.3">
      <c r="B167" s="666" t="s">
        <v>2375</v>
      </c>
      <c r="C167" s="475">
        <f t="shared" ca="1" si="24"/>
        <v>0</v>
      </c>
      <c r="D167" s="302"/>
      <c r="Z167" s="475" t="s">
        <v>1917</v>
      </c>
      <c r="AA167" s="475">
        <f t="shared" ca="1" si="22"/>
        <v>0</v>
      </c>
      <c r="AB167" s="475" t="s">
        <v>2158</v>
      </c>
      <c r="AC167" s="475">
        <f t="shared" ca="1" si="23"/>
        <v>0</v>
      </c>
    </row>
    <row r="168" spans="2:29" x14ac:dyDescent="0.3">
      <c r="B168" s="666" t="s">
        <v>2378</v>
      </c>
      <c r="C168" s="475" t="str">
        <f t="shared" ca="1" si="24"/>
        <v>0</v>
      </c>
      <c r="D168" s="302"/>
      <c r="Z168" s="475" t="s">
        <v>1918</v>
      </c>
      <c r="AA168" s="475">
        <f t="shared" ca="1" si="22"/>
        <v>0</v>
      </c>
      <c r="AB168" s="475" t="s">
        <v>2159</v>
      </c>
      <c r="AC168" s="475">
        <f t="shared" ca="1" si="23"/>
        <v>0</v>
      </c>
    </row>
    <row r="169" spans="2:29" x14ac:dyDescent="0.3">
      <c r="B169" s="667" t="s">
        <v>2377</v>
      </c>
      <c r="C169" s="475">
        <f t="shared" ca="1" si="24"/>
        <v>0</v>
      </c>
      <c r="D169" s="302"/>
      <c r="Z169" s="475" t="s">
        <v>1919</v>
      </c>
      <c r="AA169" s="475">
        <f t="shared" ca="1" si="22"/>
        <v>0</v>
      </c>
      <c r="AB169" s="475" t="s">
        <v>2160</v>
      </c>
      <c r="AC169" s="475">
        <f t="shared" ca="1" si="23"/>
        <v>0</v>
      </c>
    </row>
    <row r="170" spans="2:29" x14ac:dyDescent="0.3">
      <c r="B170" s="664" t="s">
        <v>2373</v>
      </c>
      <c r="C170" s="475">
        <f t="shared" ca="1" si="24"/>
        <v>0</v>
      </c>
      <c r="D170" s="302"/>
      <c r="Z170" s="475" t="s">
        <v>1920</v>
      </c>
      <c r="AA170" s="475">
        <f t="shared" ca="1" si="22"/>
        <v>0</v>
      </c>
      <c r="AB170" s="475" t="s">
        <v>2161</v>
      </c>
      <c r="AC170" s="475">
        <f t="shared" ca="1" si="23"/>
        <v>0</v>
      </c>
    </row>
    <row r="171" spans="2:29" x14ac:dyDescent="0.3">
      <c r="B171" s="670" t="s">
        <v>489</v>
      </c>
      <c r="C171" s="475">
        <f t="shared" ca="1" si="24"/>
        <v>0</v>
      </c>
      <c r="D171" s="302"/>
      <c r="Z171" s="475" t="s">
        <v>1921</v>
      </c>
      <c r="AA171" s="475">
        <f t="shared" ca="1" si="22"/>
        <v>0</v>
      </c>
      <c r="AB171" s="475" t="s">
        <v>2162</v>
      </c>
      <c r="AC171" s="475">
        <f t="shared" ca="1" si="23"/>
        <v>0</v>
      </c>
    </row>
    <row r="172" spans="2:29" x14ac:dyDescent="0.3">
      <c r="B172" s="670" t="s">
        <v>484</v>
      </c>
      <c r="C172" s="475">
        <f t="shared" ca="1" si="24"/>
        <v>0</v>
      </c>
      <c r="D172" s="302"/>
      <c r="Z172" s="475" t="s">
        <v>1922</v>
      </c>
      <c r="AA172" s="475">
        <f t="shared" ca="1" si="22"/>
        <v>0</v>
      </c>
      <c r="AB172" s="475" t="s">
        <v>2163</v>
      </c>
      <c r="AC172" s="475">
        <f t="shared" ca="1" si="23"/>
        <v>0</v>
      </c>
    </row>
    <row r="173" spans="2:29" x14ac:dyDescent="0.3">
      <c r="B173" s="670" t="s">
        <v>1541</v>
      </c>
      <c r="C173" s="475">
        <f t="shared" ca="1" si="24"/>
        <v>0</v>
      </c>
      <c r="D173" s="302"/>
      <c r="Z173" s="475" t="s">
        <v>1923</v>
      </c>
      <c r="AA173" s="475">
        <f t="shared" ca="1" si="22"/>
        <v>0</v>
      </c>
      <c r="AB173" s="475" t="s">
        <v>2164</v>
      </c>
      <c r="AC173" s="475">
        <f t="shared" ca="1" si="23"/>
        <v>0</v>
      </c>
    </row>
    <row r="174" spans="2:29" x14ac:dyDescent="0.3">
      <c r="B174" s="415" t="s">
        <v>2374</v>
      </c>
      <c r="C174" s="475">
        <f t="shared" ca="1" si="24"/>
        <v>0</v>
      </c>
      <c r="D174" s="302"/>
      <c r="Z174" s="475" t="s">
        <v>1924</v>
      </c>
      <c r="AA174" s="475">
        <f t="shared" ca="1" si="22"/>
        <v>0</v>
      </c>
      <c r="AB174" s="475" t="s">
        <v>2165</v>
      </c>
      <c r="AC174" s="475">
        <f t="shared" ca="1" si="23"/>
        <v>0</v>
      </c>
    </row>
    <row r="175" spans="2:29" x14ac:dyDescent="0.3">
      <c r="B175" s="671" t="s">
        <v>2372</v>
      </c>
      <c r="C175" s="475">
        <f t="shared" ca="1" si="24"/>
        <v>0</v>
      </c>
      <c r="D175" s="302"/>
      <c r="Z175" s="475" t="s">
        <v>1925</v>
      </c>
      <c r="AA175" s="475">
        <f t="shared" ca="1" si="22"/>
        <v>0</v>
      </c>
      <c r="AB175" s="475" t="s">
        <v>2166</v>
      </c>
      <c r="AC175" s="475">
        <f t="shared" ca="1" si="23"/>
        <v>0</v>
      </c>
    </row>
    <row r="176" spans="2:29" x14ac:dyDescent="0.3">
      <c r="B176" s="671" t="s">
        <v>2376</v>
      </c>
      <c r="C176" s="475">
        <f t="shared" ca="1" si="24"/>
        <v>0</v>
      </c>
      <c r="D176" s="302"/>
      <c r="Z176" s="475" t="s">
        <v>1926</v>
      </c>
      <c r="AA176" s="475">
        <f t="shared" ca="1" si="22"/>
        <v>0</v>
      </c>
      <c r="AB176" s="475" t="s">
        <v>2167</v>
      </c>
      <c r="AC176" s="475">
        <f t="shared" ca="1" si="23"/>
        <v>0</v>
      </c>
    </row>
    <row r="177" spans="2:29" x14ac:dyDescent="0.3">
      <c r="B177" s="671" t="s">
        <v>552</v>
      </c>
      <c r="C177" s="475">
        <f t="shared" ca="1" si="24"/>
        <v>0</v>
      </c>
      <c r="D177" s="302"/>
      <c r="Z177" s="475" t="s">
        <v>1927</v>
      </c>
      <c r="AA177" s="475">
        <f t="shared" ca="1" si="22"/>
        <v>0</v>
      </c>
      <c r="AB177" s="475" t="s">
        <v>2168</v>
      </c>
      <c r="AC177" s="475">
        <f t="shared" ca="1" si="23"/>
        <v>0</v>
      </c>
    </row>
    <row r="178" spans="2:29" x14ac:dyDescent="0.3">
      <c r="B178" s="668" t="s">
        <v>334</v>
      </c>
      <c r="C178" s="475">
        <f t="shared" ca="1" si="24"/>
        <v>0</v>
      </c>
      <c r="D178" s="302"/>
      <c r="Z178" s="475" t="s">
        <v>1928</v>
      </c>
      <c r="AA178" s="475">
        <f t="shared" ca="1" si="22"/>
        <v>0</v>
      </c>
      <c r="AB178" s="475" t="s">
        <v>2169</v>
      </c>
      <c r="AC178" s="475">
        <f t="shared" ca="1" si="23"/>
        <v>0</v>
      </c>
    </row>
    <row r="179" spans="2:29" x14ac:dyDescent="0.3">
      <c r="B179" s="668" t="s">
        <v>2350</v>
      </c>
      <c r="C179" s="475">
        <f t="shared" ca="1" si="24"/>
        <v>0</v>
      </c>
      <c r="D179" s="302"/>
      <c r="Z179" s="475" t="s">
        <v>1929</v>
      </c>
      <c r="AA179" s="475">
        <f t="shared" ca="1" si="22"/>
        <v>0</v>
      </c>
      <c r="AB179" s="475" t="s">
        <v>2170</v>
      </c>
      <c r="AC179" s="475">
        <f t="shared" ca="1" si="23"/>
        <v>0</v>
      </c>
    </row>
    <row r="180" spans="2:29" x14ac:dyDescent="0.3">
      <c r="B180" s="668" t="s">
        <v>1543</v>
      </c>
      <c r="C180" s="475">
        <f t="shared" ref="C180:C185" ca="1" si="25">INDIRECT(B180)</f>
        <v>0</v>
      </c>
      <c r="D180" s="302"/>
      <c r="Z180" s="475" t="s">
        <v>1930</v>
      </c>
      <c r="AA180" s="475">
        <f t="shared" ca="1" si="22"/>
        <v>0</v>
      </c>
      <c r="AB180" s="475" t="s">
        <v>2171</v>
      </c>
      <c r="AC180" s="475">
        <f t="shared" ca="1" si="23"/>
        <v>0</v>
      </c>
    </row>
    <row r="181" spans="2:29" x14ac:dyDescent="0.3">
      <c r="B181" s="668" t="s">
        <v>486</v>
      </c>
      <c r="C181" s="475">
        <f t="shared" ca="1" si="25"/>
        <v>0</v>
      </c>
      <c r="D181" s="195"/>
      <c r="Z181" s="475" t="s">
        <v>1931</v>
      </c>
      <c r="AA181" s="475">
        <f t="shared" ca="1" si="22"/>
        <v>0</v>
      </c>
      <c r="AB181" s="475" t="s">
        <v>2172</v>
      </c>
      <c r="AC181" s="475">
        <f t="shared" ca="1" si="23"/>
        <v>0</v>
      </c>
    </row>
    <row r="182" spans="2:29" x14ac:dyDescent="0.3">
      <c r="B182" s="668" t="s">
        <v>550</v>
      </c>
      <c r="C182" s="475">
        <f t="shared" ca="1" si="25"/>
        <v>0</v>
      </c>
      <c r="D182" s="195"/>
      <c r="Z182" s="475" t="s">
        <v>1932</v>
      </c>
      <c r="AA182" s="475">
        <f t="shared" ca="1" si="22"/>
        <v>0</v>
      </c>
      <c r="AB182" s="475" t="s">
        <v>2173</v>
      </c>
      <c r="AC182" s="475">
        <f t="shared" ca="1" si="23"/>
        <v>0</v>
      </c>
    </row>
    <row r="183" spans="2:29" x14ac:dyDescent="0.3">
      <c r="B183" s="665" t="s">
        <v>2261</v>
      </c>
      <c r="C183" s="475">
        <f t="shared" ca="1" si="25"/>
        <v>0</v>
      </c>
      <c r="D183" s="195"/>
      <c r="Z183" s="475" t="s">
        <v>1933</v>
      </c>
      <c r="AA183" s="475">
        <f t="shared" ca="1" si="22"/>
        <v>0</v>
      </c>
      <c r="AB183" s="475" t="s">
        <v>2174</v>
      </c>
      <c r="AC183" s="475">
        <f t="shared" ca="1" si="23"/>
        <v>0</v>
      </c>
    </row>
    <row r="184" spans="2:29" x14ac:dyDescent="0.3">
      <c r="B184" s="665" t="s">
        <v>1549</v>
      </c>
      <c r="C184" s="475">
        <f t="shared" ca="1" si="25"/>
        <v>0</v>
      </c>
      <c r="D184" s="195"/>
      <c r="Z184" s="475" t="s">
        <v>1934</v>
      </c>
      <c r="AA184" s="475">
        <f t="shared" ca="1" si="22"/>
        <v>0</v>
      </c>
      <c r="AB184" s="475" t="s">
        <v>2175</v>
      </c>
      <c r="AC184" s="475">
        <f t="shared" ca="1" si="23"/>
        <v>0</v>
      </c>
    </row>
    <row r="185" spans="2:29" x14ac:dyDescent="0.3">
      <c r="B185" s="321" t="s">
        <v>2354</v>
      </c>
      <c r="C185" s="475">
        <f t="shared" ca="1" si="25"/>
        <v>0</v>
      </c>
      <c r="D185" s="195"/>
      <c r="Z185" s="475" t="s">
        <v>1935</v>
      </c>
      <c r="AA185" s="475">
        <f t="shared" ca="1" si="22"/>
        <v>0</v>
      </c>
      <c r="AB185" s="475" t="s">
        <v>2176</v>
      </c>
      <c r="AC185" s="475">
        <f t="shared" ca="1" si="23"/>
        <v>0</v>
      </c>
    </row>
    <row r="186" spans="2:29" x14ac:dyDescent="0.3">
      <c r="D186" s="195"/>
      <c r="E186" s="52"/>
      <c r="Z186" s="475" t="s">
        <v>1936</v>
      </c>
      <c r="AA186" s="475">
        <f t="shared" ca="1" si="22"/>
        <v>0</v>
      </c>
      <c r="AB186" s="475" t="s">
        <v>2177</v>
      </c>
      <c r="AC186" s="475">
        <f t="shared" ca="1" si="23"/>
        <v>0</v>
      </c>
    </row>
    <row r="187" spans="2:29" x14ac:dyDescent="0.3">
      <c r="E187" s="52"/>
      <c r="Z187" s="475" t="s">
        <v>1937</v>
      </c>
      <c r="AA187" s="475">
        <f t="shared" ca="1" si="22"/>
        <v>0</v>
      </c>
      <c r="AB187" s="475" t="s">
        <v>2178</v>
      </c>
      <c r="AC187" s="475">
        <f t="shared" ca="1" si="23"/>
        <v>0</v>
      </c>
    </row>
    <row r="188" spans="2:29" x14ac:dyDescent="0.3">
      <c r="E188" s="52"/>
      <c r="Z188" s="475" t="s">
        <v>1938</v>
      </c>
      <c r="AA188" s="475">
        <f t="shared" ca="1" si="22"/>
        <v>0</v>
      </c>
      <c r="AB188" s="475" t="s">
        <v>2179</v>
      </c>
      <c r="AC188" s="475">
        <f t="shared" ca="1" si="23"/>
        <v>0</v>
      </c>
    </row>
    <row r="189" spans="2:29" x14ac:dyDescent="0.3">
      <c r="E189" s="52"/>
      <c r="Z189" s="475" t="s">
        <v>1939</v>
      </c>
      <c r="AA189" s="475">
        <f t="shared" ca="1" si="22"/>
        <v>0</v>
      </c>
      <c r="AB189" s="475" t="s">
        <v>2180</v>
      </c>
      <c r="AC189" s="475">
        <f t="shared" ca="1" si="23"/>
        <v>0</v>
      </c>
    </row>
    <row r="190" spans="2:29" x14ac:dyDescent="0.3">
      <c r="E190" s="52"/>
      <c r="Z190" s="475" t="s">
        <v>1940</v>
      </c>
      <c r="AA190" s="475">
        <f t="shared" ca="1" si="22"/>
        <v>0</v>
      </c>
      <c r="AB190" s="475" t="s">
        <v>2181</v>
      </c>
      <c r="AC190" s="475">
        <f t="shared" ca="1" si="23"/>
        <v>0</v>
      </c>
    </row>
    <row r="191" spans="2:29" x14ac:dyDescent="0.3">
      <c r="E191" s="52"/>
      <c r="Z191" s="475" t="s">
        <v>1941</v>
      </c>
      <c r="AA191" s="475">
        <f t="shared" ca="1" si="22"/>
        <v>0</v>
      </c>
      <c r="AB191" s="475" t="s">
        <v>2182</v>
      </c>
      <c r="AC191" s="475">
        <f t="shared" ca="1" si="23"/>
        <v>0</v>
      </c>
    </row>
    <row r="192" spans="2:29" x14ac:dyDescent="0.3">
      <c r="E192" s="52"/>
      <c r="Z192" s="475" t="s">
        <v>1942</v>
      </c>
      <c r="AA192" s="475">
        <f t="shared" ca="1" si="22"/>
        <v>0</v>
      </c>
      <c r="AB192" s="475" t="s">
        <v>2183</v>
      </c>
      <c r="AC192" s="475">
        <f t="shared" ca="1" si="23"/>
        <v>0</v>
      </c>
    </row>
    <row r="193" spans="5:29" x14ac:dyDescent="0.3">
      <c r="E193" s="52"/>
      <c r="Z193" s="475" t="s">
        <v>1943</v>
      </c>
      <c r="AA193" s="475">
        <f t="shared" ca="1" si="22"/>
        <v>0</v>
      </c>
      <c r="AB193" s="475" t="s">
        <v>2184</v>
      </c>
      <c r="AC193" s="475">
        <f t="shared" ca="1" si="23"/>
        <v>0</v>
      </c>
    </row>
    <row r="194" spans="5:29" x14ac:dyDescent="0.3">
      <c r="E194" s="52"/>
      <c r="Z194" s="475" t="s">
        <v>1944</v>
      </c>
      <c r="AA194" s="475">
        <f t="shared" ca="1" si="22"/>
        <v>0</v>
      </c>
      <c r="AB194" s="475" t="s">
        <v>2185</v>
      </c>
      <c r="AC194" s="475">
        <f t="shared" ca="1" si="23"/>
        <v>0</v>
      </c>
    </row>
    <row r="195" spans="5:29" x14ac:dyDescent="0.3">
      <c r="E195" s="52"/>
      <c r="Z195" s="475" t="s">
        <v>1945</v>
      </c>
      <c r="AA195" s="475">
        <f t="shared" ref="AA195:AA242" ca="1" si="26">INDIRECT(Z195)</f>
        <v>0</v>
      </c>
      <c r="AB195" s="475" t="s">
        <v>2186</v>
      </c>
      <c r="AC195" s="475">
        <f t="shared" ref="AC195:AC242" ca="1" si="27">INDIRECT(AB195)</f>
        <v>0</v>
      </c>
    </row>
    <row r="196" spans="5:29" x14ac:dyDescent="0.3">
      <c r="E196" s="52"/>
      <c r="Z196" s="475" t="s">
        <v>1946</v>
      </c>
      <c r="AA196" s="475">
        <f t="shared" ca="1" si="26"/>
        <v>0</v>
      </c>
      <c r="AB196" s="475" t="s">
        <v>2187</v>
      </c>
      <c r="AC196" s="475">
        <f t="shared" ca="1" si="27"/>
        <v>0</v>
      </c>
    </row>
    <row r="197" spans="5:29" x14ac:dyDescent="0.3">
      <c r="E197" s="52"/>
      <c r="Z197" s="475" t="s">
        <v>1947</v>
      </c>
      <c r="AA197" s="475">
        <f t="shared" ca="1" si="26"/>
        <v>0</v>
      </c>
      <c r="AB197" s="475" t="s">
        <v>2188</v>
      </c>
      <c r="AC197" s="475">
        <f t="shared" ca="1" si="27"/>
        <v>0</v>
      </c>
    </row>
    <row r="198" spans="5:29" x14ac:dyDescent="0.3">
      <c r="E198" s="52"/>
      <c r="Z198" s="475" t="s">
        <v>1948</v>
      </c>
      <c r="AA198" s="475">
        <f t="shared" ca="1" si="26"/>
        <v>0</v>
      </c>
      <c r="AB198" s="475" t="s">
        <v>2189</v>
      </c>
      <c r="AC198" s="475">
        <f t="shared" ca="1" si="27"/>
        <v>0</v>
      </c>
    </row>
    <row r="199" spans="5:29" x14ac:dyDescent="0.3">
      <c r="E199" s="52"/>
      <c r="Z199" s="475" t="s">
        <v>1949</v>
      </c>
      <c r="AA199" s="475">
        <f t="shared" ca="1" si="26"/>
        <v>0</v>
      </c>
      <c r="AB199" s="475" t="s">
        <v>2190</v>
      </c>
      <c r="AC199" s="475">
        <f t="shared" ca="1" si="27"/>
        <v>0</v>
      </c>
    </row>
    <row r="200" spans="5:29" x14ac:dyDescent="0.3">
      <c r="E200" s="52"/>
      <c r="Z200" s="475" t="s">
        <v>1950</v>
      </c>
      <c r="AA200" s="475">
        <f t="shared" ca="1" si="26"/>
        <v>0</v>
      </c>
      <c r="AB200" s="475" t="s">
        <v>2191</v>
      </c>
      <c r="AC200" s="475">
        <f t="shared" ca="1" si="27"/>
        <v>0</v>
      </c>
    </row>
    <row r="201" spans="5:29" x14ac:dyDescent="0.3">
      <c r="Z201" s="475" t="s">
        <v>1951</v>
      </c>
      <c r="AA201" s="475">
        <f t="shared" ca="1" si="26"/>
        <v>0</v>
      </c>
      <c r="AB201" s="475" t="s">
        <v>2192</v>
      </c>
      <c r="AC201" s="475">
        <f t="shared" ca="1" si="27"/>
        <v>0</v>
      </c>
    </row>
    <row r="202" spans="5:29" x14ac:dyDescent="0.3">
      <c r="Z202" s="475" t="s">
        <v>1952</v>
      </c>
      <c r="AA202" s="475">
        <f t="shared" ca="1" si="26"/>
        <v>0</v>
      </c>
      <c r="AB202" s="475" t="s">
        <v>2193</v>
      </c>
      <c r="AC202" s="475">
        <f t="shared" ca="1" si="27"/>
        <v>0</v>
      </c>
    </row>
    <row r="203" spans="5:29" x14ac:dyDescent="0.3">
      <c r="Z203" s="475" t="s">
        <v>1953</v>
      </c>
      <c r="AA203" s="475">
        <f t="shared" ca="1" si="26"/>
        <v>0</v>
      </c>
      <c r="AB203" s="475" t="s">
        <v>2194</v>
      </c>
      <c r="AC203" s="475">
        <f t="shared" ca="1" si="27"/>
        <v>0</v>
      </c>
    </row>
    <row r="204" spans="5:29" x14ac:dyDescent="0.3">
      <c r="Z204" s="475" t="s">
        <v>1954</v>
      </c>
      <c r="AA204" s="475">
        <f t="shared" ca="1" si="26"/>
        <v>0</v>
      </c>
      <c r="AB204" s="475" t="s">
        <v>2195</v>
      </c>
      <c r="AC204" s="475">
        <f t="shared" ca="1" si="27"/>
        <v>0</v>
      </c>
    </row>
    <row r="205" spans="5:29" x14ac:dyDescent="0.3">
      <c r="Z205" s="475" t="s">
        <v>1955</v>
      </c>
      <c r="AA205" s="475">
        <f t="shared" ca="1" si="26"/>
        <v>0</v>
      </c>
      <c r="AB205" s="475" t="s">
        <v>2196</v>
      </c>
      <c r="AC205" s="475">
        <f t="shared" ca="1" si="27"/>
        <v>0</v>
      </c>
    </row>
    <row r="206" spans="5:29" x14ac:dyDescent="0.3">
      <c r="Z206" s="475" t="s">
        <v>1956</v>
      </c>
      <c r="AA206" s="475">
        <f t="shared" ca="1" si="26"/>
        <v>0</v>
      </c>
      <c r="AB206" s="475" t="s">
        <v>2197</v>
      </c>
      <c r="AC206" s="475">
        <f t="shared" ca="1" si="27"/>
        <v>0</v>
      </c>
    </row>
    <row r="207" spans="5:29" x14ac:dyDescent="0.3">
      <c r="Z207" s="475" t="s">
        <v>1957</v>
      </c>
      <c r="AA207" s="475">
        <f t="shared" ca="1" si="26"/>
        <v>0</v>
      </c>
      <c r="AB207" s="475" t="s">
        <v>2198</v>
      </c>
      <c r="AC207" s="475">
        <f t="shared" ca="1" si="27"/>
        <v>0</v>
      </c>
    </row>
    <row r="208" spans="5:29" x14ac:dyDescent="0.3">
      <c r="Z208" s="475" t="s">
        <v>1958</v>
      </c>
      <c r="AA208" s="475">
        <f t="shared" ca="1" si="26"/>
        <v>0</v>
      </c>
      <c r="AB208" s="475" t="s">
        <v>2199</v>
      </c>
      <c r="AC208" s="475">
        <f t="shared" ca="1" si="27"/>
        <v>0</v>
      </c>
    </row>
    <row r="209" spans="26:29" x14ac:dyDescent="0.3">
      <c r="Z209" s="475" t="s">
        <v>1959</v>
      </c>
      <c r="AA209" s="475">
        <f t="shared" ca="1" si="26"/>
        <v>0</v>
      </c>
      <c r="AB209" s="475" t="s">
        <v>2200</v>
      </c>
      <c r="AC209" s="475">
        <f t="shared" ca="1" si="27"/>
        <v>0</v>
      </c>
    </row>
    <row r="210" spans="26:29" x14ac:dyDescent="0.3">
      <c r="Z210" s="475" t="s">
        <v>1960</v>
      </c>
      <c r="AA210" s="475">
        <f t="shared" ca="1" si="26"/>
        <v>0</v>
      </c>
      <c r="AB210" s="475" t="s">
        <v>2201</v>
      </c>
      <c r="AC210" s="475">
        <f t="shared" ca="1" si="27"/>
        <v>0</v>
      </c>
    </row>
    <row r="211" spans="26:29" x14ac:dyDescent="0.3">
      <c r="Z211" s="475" t="s">
        <v>1961</v>
      </c>
      <c r="AA211" s="475">
        <f t="shared" ca="1" si="26"/>
        <v>0</v>
      </c>
      <c r="AB211" s="475" t="s">
        <v>2202</v>
      </c>
      <c r="AC211" s="475">
        <f t="shared" ca="1" si="27"/>
        <v>0</v>
      </c>
    </row>
    <row r="212" spans="26:29" x14ac:dyDescent="0.3">
      <c r="Z212" s="475" t="s">
        <v>1962</v>
      </c>
      <c r="AA212" s="475">
        <f t="shared" ca="1" si="26"/>
        <v>0</v>
      </c>
      <c r="AB212" s="475" t="s">
        <v>2203</v>
      </c>
      <c r="AC212" s="475">
        <f t="shared" ca="1" si="27"/>
        <v>0</v>
      </c>
    </row>
    <row r="213" spans="26:29" x14ac:dyDescent="0.3">
      <c r="Z213" s="475" t="s">
        <v>1963</v>
      </c>
      <c r="AA213" s="475">
        <f t="shared" ca="1" si="26"/>
        <v>0</v>
      </c>
      <c r="AB213" s="475" t="s">
        <v>2204</v>
      </c>
      <c r="AC213" s="475">
        <f t="shared" ca="1" si="27"/>
        <v>0</v>
      </c>
    </row>
    <row r="214" spans="26:29" x14ac:dyDescent="0.3">
      <c r="Z214" s="475" t="s">
        <v>1964</v>
      </c>
      <c r="AA214" s="475">
        <f t="shared" ca="1" si="26"/>
        <v>0</v>
      </c>
      <c r="AB214" s="475" t="s">
        <v>2205</v>
      </c>
      <c r="AC214" s="475">
        <f t="shared" ca="1" si="27"/>
        <v>0</v>
      </c>
    </row>
    <row r="215" spans="26:29" x14ac:dyDescent="0.3">
      <c r="Z215" s="475" t="s">
        <v>1965</v>
      </c>
      <c r="AA215" s="475">
        <f t="shared" ca="1" si="26"/>
        <v>0</v>
      </c>
      <c r="AB215" s="475" t="s">
        <v>2206</v>
      </c>
      <c r="AC215" s="475">
        <f t="shared" ca="1" si="27"/>
        <v>0</v>
      </c>
    </row>
    <row r="216" spans="26:29" x14ac:dyDescent="0.3">
      <c r="Z216" s="475" t="s">
        <v>1966</v>
      </c>
      <c r="AA216" s="475">
        <f t="shared" ca="1" si="26"/>
        <v>0</v>
      </c>
      <c r="AB216" s="475" t="s">
        <v>2207</v>
      </c>
      <c r="AC216" s="475">
        <f t="shared" ca="1" si="27"/>
        <v>0</v>
      </c>
    </row>
    <row r="217" spans="26:29" x14ac:dyDescent="0.3">
      <c r="Z217" s="475" t="s">
        <v>1967</v>
      </c>
      <c r="AA217" s="475">
        <f t="shared" ca="1" si="26"/>
        <v>0</v>
      </c>
      <c r="AB217" s="475" t="s">
        <v>2208</v>
      </c>
      <c r="AC217" s="475">
        <f t="shared" ca="1" si="27"/>
        <v>0</v>
      </c>
    </row>
    <row r="218" spans="26:29" x14ac:dyDescent="0.3">
      <c r="Z218" s="475" t="s">
        <v>1968</v>
      </c>
      <c r="AA218" s="475">
        <f t="shared" ca="1" si="26"/>
        <v>0</v>
      </c>
      <c r="AB218" s="475" t="s">
        <v>2209</v>
      </c>
      <c r="AC218" s="475">
        <f t="shared" ca="1" si="27"/>
        <v>0</v>
      </c>
    </row>
    <row r="219" spans="26:29" x14ac:dyDescent="0.3">
      <c r="Z219" s="475" t="s">
        <v>1969</v>
      </c>
      <c r="AA219" s="475">
        <f t="shared" ca="1" si="26"/>
        <v>0</v>
      </c>
      <c r="AB219" s="475" t="s">
        <v>2210</v>
      </c>
      <c r="AC219" s="475">
        <f t="shared" ca="1" si="27"/>
        <v>0</v>
      </c>
    </row>
    <row r="220" spans="26:29" x14ac:dyDescent="0.3">
      <c r="Z220" s="475" t="s">
        <v>1970</v>
      </c>
      <c r="AA220" s="475">
        <f t="shared" ca="1" si="26"/>
        <v>0</v>
      </c>
      <c r="AB220" s="475" t="s">
        <v>2211</v>
      </c>
      <c r="AC220" s="475">
        <f t="shared" ca="1" si="27"/>
        <v>0</v>
      </c>
    </row>
    <row r="221" spans="26:29" x14ac:dyDescent="0.3">
      <c r="Z221" s="475" t="s">
        <v>1971</v>
      </c>
      <c r="AA221" s="475">
        <f t="shared" ca="1" si="26"/>
        <v>0</v>
      </c>
      <c r="AB221" s="475" t="s">
        <v>2212</v>
      </c>
      <c r="AC221" s="475">
        <f t="shared" ca="1" si="27"/>
        <v>0</v>
      </c>
    </row>
    <row r="222" spans="26:29" x14ac:dyDescent="0.3">
      <c r="Z222" s="475" t="s">
        <v>1972</v>
      </c>
      <c r="AA222" s="475">
        <f t="shared" ca="1" si="26"/>
        <v>0</v>
      </c>
      <c r="AB222" s="475" t="s">
        <v>2213</v>
      </c>
      <c r="AC222" s="475">
        <f t="shared" ca="1" si="27"/>
        <v>0</v>
      </c>
    </row>
    <row r="223" spans="26:29" x14ac:dyDescent="0.3">
      <c r="Z223" s="475" t="s">
        <v>1973</v>
      </c>
      <c r="AA223" s="475">
        <f t="shared" ca="1" si="26"/>
        <v>0</v>
      </c>
      <c r="AB223" s="475" t="s">
        <v>2214</v>
      </c>
      <c r="AC223" s="475">
        <f t="shared" ca="1" si="27"/>
        <v>0</v>
      </c>
    </row>
    <row r="224" spans="26:29" x14ac:dyDescent="0.3">
      <c r="Z224" s="475" t="s">
        <v>1974</v>
      </c>
      <c r="AA224" s="475">
        <f t="shared" ca="1" si="26"/>
        <v>0</v>
      </c>
      <c r="AB224" s="475" t="s">
        <v>2215</v>
      </c>
      <c r="AC224" s="475">
        <f t="shared" ca="1" si="27"/>
        <v>0</v>
      </c>
    </row>
    <row r="225" spans="26:29" x14ac:dyDescent="0.3">
      <c r="Z225" s="475" t="s">
        <v>1975</v>
      </c>
      <c r="AA225" s="475">
        <f t="shared" ca="1" si="26"/>
        <v>0</v>
      </c>
      <c r="AB225" s="475" t="s">
        <v>2216</v>
      </c>
      <c r="AC225" s="475">
        <f t="shared" ca="1" si="27"/>
        <v>0</v>
      </c>
    </row>
    <row r="226" spans="26:29" x14ac:dyDescent="0.3">
      <c r="Z226" s="475" t="s">
        <v>1976</v>
      </c>
      <c r="AA226" s="475">
        <f t="shared" ca="1" si="26"/>
        <v>0</v>
      </c>
      <c r="AB226" s="475" t="s">
        <v>2217</v>
      </c>
      <c r="AC226" s="475">
        <f t="shared" ca="1" si="27"/>
        <v>0</v>
      </c>
    </row>
    <row r="227" spans="26:29" x14ac:dyDescent="0.3">
      <c r="Z227" s="475" t="s">
        <v>1977</v>
      </c>
      <c r="AA227" s="475">
        <f t="shared" ca="1" si="26"/>
        <v>0</v>
      </c>
      <c r="AB227" s="475" t="s">
        <v>2218</v>
      </c>
      <c r="AC227" s="475">
        <f t="shared" ca="1" si="27"/>
        <v>0</v>
      </c>
    </row>
    <row r="228" spans="26:29" x14ac:dyDescent="0.3">
      <c r="Z228" s="475" t="s">
        <v>1978</v>
      </c>
      <c r="AA228" s="475">
        <f t="shared" ca="1" si="26"/>
        <v>0</v>
      </c>
      <c r="AB228" s="475" t="s">
        <v>2219</v>
      </c>
      <c r="AC228" s="475">
        <f t="shared" ca="1" si="27"/>
        <v>0</v>
      </c>
    </row>
    <row r="229" spans="26:29" x14ac:dyDescent="0.3">
      <c r="Z229" s="475" t="s">
        <v>1979</v>
      </c>
      <c r="AA229" s="475">
        <f t="shared" ca="1" si="26"/>
        <v>0</v>
      </c>
      <c r="AB229" s="475" t="s">
        <v>2220</v>
      </c>
      <c r="AC229" s="475">
        <f t="shared" ca="1" si="27"/>
        <v>0</v>
      </c>
    </row>
    <row r="230" spans="26:29" x14ac:dyDescent="0.3">
      <c r="Z230" s="475" t="s">
        <v>1980</v>
      </c>
      <c r="AA230" s="475">
        <f t="shared" ca="1" si="26"/>
        <v>0</v>
      </c>
      <c r="AB230" s="475" t="s">
        <v>2221</v>
      </c>
      <c r="AC230" s="475">
        <f t="shared" ca="1" si="27"/>
        <v>0</v>
      </c>
    </row>
    <row r="231" spans="26:29" x14ac:dyDescent="0.3">
      <c r="Z231" s="475" t="s">
        <v>1981</v>
      </c>
      <c r="AA231" s="475">
        <f t="shared" ca="1" si="26"/>
        <v>0</v>
      </c>
      <c r="AB231" s="475" t="s">
        <v>2222</v>
      </c>
      <c r="AC231" s="475">
        <f t="shared" ca="1" si="27"/>
        <v>0</v>
      </c>
    </row>
    <row r="232" spans="26:29" x14ac:dyDescent="0.3">
      <c r="Z232" s="475" t="s">
        <v>1982</v>
      </c>
      <c r="AA232" s="475">
        <f t="shared" ca="1" si="26"/>
        <v>0</v>
      </c>
      <c r="AB232" s="475" t="s">
        <v>2223</v>
      </c>
      <c r="AC232" s="475">
        <f t="shared" ca="1" si="27"/>
        <v>0</v>
      </c>
    </row>
    <row r="233" spans="26:29" x14ac:dyDescent="0.3">
      <c r="Z233" s="475" t="s">
        <v>1983</v>
      </c>
      <c r="AA233" s="475">
        <f t="shared" ca="1" si="26"/>
        <v>0</v>
      </c>
      <c r="AB233" s="475" t="s">
        <v>2224</v>
      </c>
      <c r="AC233" s="475">
        <f t="shared" ca="1" si="27"/>
        <v>0</v>
      </c>
    </row>
    <row r="234" spans="26:29" x14ac:dyDescent="0.3">
      <c r="Z234" s="475" t="s">
        <v>1984</v>
      </c>
      <c r="AA234" s="475">
        <f t="shared" ca="1" si="26"/>
        <v>0</v>
      </c>
      <c r="AB234" s="475" t="s">
        <v>2225</v>
      </c>
      <c r="AC234" s="475">
        <f t="shared" ca="1" si="27"/>
        <v>0</v>
      </c>
    </row>
    <row r="235" spans="26:29" x14ac:dyDescent="0.3">
      <c r="Z235" s="475" t="s">
        <v>1985</v>
      </c>
      <c r="AA235" s="475">
        <f t="shared" ca="1" si="26"/>
        <v>0</v>
      </c>
      <c r="AB235" s="475" t="s">
        <v>2226</v>
      </c>
      <c r="AC235" s="475">
        <f t="shared" ca="1" si="27"/>
        <v>0</v>
      </c>
    </row>
    <row r="236" spans="26:29" x14ac:dyDescent="0.3">
      <c r="Z236" s="475" t="s">
        <v>1986</v>
      </c>
      <c r="AA236" s="475">
        <f t="shared" ca="1" si="26"/>
        <v>0</v>
      </c>
      <c r="AB236" s="475" t="s">
        <v>2227</v>
      </c>
      <c r="AC236" s="475">
        <f t="shared" ca="1" si="27"/>
        <v>0</v>
      </c>
    </row>
    <row r="237" spans="26:29" x14ac:dyDescent="0.3">
      <c r="Z237" s="475" t="s">
        <v>1987</v>
      </c>
      <c r="AA237" s="475">
        <f t="shared" ca="1" si="26"/>
        <v>0</v>
      </c>
      <c r="AB237" s="475" t="s">
        <v>2228</v>
      </c>
      <c r="AC237" s="475">
        <f t="shared" ca="1" si="27"/>
        <v>0</v>
      </c>
    </row>
    <row r="238" spans="26:29" x14ac:dyDescent="0.3">
      <c r="Z238" s="475" t="s">
        <v>1988</v>
      </c>
      <c r="AA238" s="475">
        <f t="shared" ca="1" si="26"/>
        <v>0</v>
      </c>
      <c r="AB238" s="475" t="s">
        <v>2229</v>
      </c>
      <c r="AC238" s="475">
        <f t="shared" ca="1" si="27"/>
        <v>0</v>
      </c>
    </row>
    <row r="239" spans="26:29" x14ac:dyDescent="0.3">
      <c r="Z239" s="475" t="s">
        <v>1989</v>
      </c>
      <c r="AA239" s="475">
        <f t="shared" ca="1" si="26"/>
        <v>0</v>
      </c>
      <c r="AB239" s="475" t="s">
        <v>2230</v>
      </c>
      <c r="AC239" s="475">
        <f t="shared" ca="1" si="27"/>
        <v>0</v>
      </c>
    </row>
    <row r="240" spans="26:29" x14ac:dyDescent="0.3">
      <c r="Z240" s="475" t="s">
        <v>1990</v>
      </c>
      <c r="AA240" s="475">
        <f t="shared" ca="1" si="26"/>
        <v>0</v>
      </c>
      <c r="AB240" s="475" t="s">
        <v>2231</v>
      </c>
      <c r="AC240" s="475">
        <f t="shared" ca="1" si="27"/>
        <v>0</v>
      </c>
    </row>
    <row r="241" spans="26:29" x14ac:dyDescent="0.3">
      <c r="Z241" s="475" t="s">
        <v>1991</v>
      </c>
      <c r="AA241" s="475">
        <f t="shared" ca="1" si="26"/>
        <v>0</v>
      </c>
      <c r="AB241" s="475" t="s">
        <v>2232</v>
      </c>
      <c r="AC241" s="475">
        <f t="shared" ca="1" si="27"/>
        <v>0</v>
      </c>
    </row>
    <row r="242" spans="26:29" x14ac:dyDescent="0.3">
      <c r="Z242" s="475" t="s">
        <v>1992</v>
      </c>
      <c r="AA242" s="475">
        <f t="shared" ca="1" si="26"/>
        <v>0</v>
      </c>
      <c r="AB242" s="475" t="s">
        <v>2233</v>
      </c>
      <c r="AC242" s="475">
        <f t="shared" ca="1" si="27"/>
        <v>0</v>
      </c>
    </row>
    <row r="243" spans="26:29" x14ac:dyDescent="0.3">
      <c r="Z243" s="475"/>
    </row>
    <row r="244" spans="26:29" x14ac:dyDescent="0.3">
      <c r="Z244" s="475"/>
    </row>
    <row r="245" spans="26:29" x14ac:dyDescent="0.3">
      <c r="Z245" s="475"/>
    </row>
    <row r="246" spans="26:29" x14ac:dyDescent="0.3">
      <c r="Z246" s="475"/>
    </row>
    <row r="247" spans="26:29" x14ac:dyDescent="0.3">
      <c r="Z247" s="475"/>
    </row>
    <row r="248" spans="26:29" x14ac:dyDescent="0.3">
      <c r="Z248" s="475"/>
    </row>
    <row r="249" spans="26:29" x14ac:dyDescent="0.3">
      <c r="Z249" s="475"/>
    </row>
    <row r="250" spans="26:29" x14ac:dyDescent="0.3">
      <c r="Z250" s="475"/>
    </row>
    <row r="251" spans="26:29" x14ac:dyDescent="0.3">
      <c r="Z251" s="475"/>
    </row>
    <row r="252" spans="26:29" x14ac:dyDescent="0.3">
      <c r="Z252" s="475"/>
    </row>
    <row r="253" spans="26:29" x14ac:dyDescent="0.3">
      <c r="Z253" s="475"/>
    </row>
    <row r="254" spans="26:29" x14ac:dyDescent="0.3">
      <c r="Z254" s="475"/>
    </row>
    <row r="255" spans="26:29" x14ac:dyDescent="0.3">
      <c r="Z255" s="475"/>
    </row>
    <row r="256" spans="26:29" x14ac:dyDescent="0.3">
      <c r="Z256" s="475"/>
    </row>
    <row r="257" spans="26:26" x14ac:dyDescent="0.3">
      <c r="Z257" s="475"/>
    </row>
    <row r="258" spans="26:26" x14ac:dyDescent="0.3">
      <c r="Z258" s="475"/>
    </row>
    <row r="259" spans="26:26" x14ac:dyDescent="0.3">
      <c r="Z259" s="475"/>
    </row>
    <row r="260" spans="26:26" x14ac:dyDescent="0.3">
      <c r="Z260" s="475"/>
    </row>
    <row r="261" spans="26:26" x14ac:dyDescent="0.3">
      <c r="Z261" s="475"/>
    </row>
    <row r="262" spans="26:26" x14ac:dyDescent="0.3">
      <c r="Z262" s="475"/>
    </row>
    <row r="263" spans="26:26" x14ac:dyDescent="0.3">
      <c r="Z263" s="475"/>
    </row>
    <row r="264" spans="26:26" x14ac:dyDescent="0.3">
      <c r="Z264" s="475"/>
    </row>
    <row r="265" spans="26:26" x14ac:dyDescent="0.3">
      <c r="Z265" s="475"/>
    </row>
  </sheetData>
  <sheetProtection sheet="1" objects="1" scenarios="1" selectLockedCells="1"/>
  <phoneticPr fontId="2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5">
    <pageSetUpPr fitToPage="1"/>
  </sheetPr>
  <dimension ref="A1:Y189"/>
  <sheetViews>
    <sheetView showGridLines="0" zoomScaleNormal="100" workbookViewId="0">
      <pane ySplit="6" topLeftCell="A7" activePane="bottomLeft" state="frozen"/>
      <selection activeCell="C176" sqref="C176"/>
      <selection pane="bottomLeft" activeCell="D11" sqref="D11"/>
    </sheetView>
  </sheetViews>
  <sheetFormatPr defaultColWidth="9.109375" defaultRowHeight="14.4" x14ac:dyDescent="0.3"/>
  <cols>
    <col min="1" max="1" width="7.88671875" style="124" customWidth="1"/>
    <col min="2" max="2" width="38.88671875" style="124" customWidth="1"/>
    <col min="3" max="3" width="16.88671875" style="440" customWidth="1"/>
    <col min="4" max="5" width="16.88671875" style="124" customWidth="1"/>
    <col min="6" max="6" width="9" customWidth="1"/>
    <col min="7" max="7" width="16.88671875" style="125" customWidth="1"/>
    <col min="8" max="8" width="17.109375" style="347" customWidth="1"/>
    <col min="9" max="9" width="0" style="124" hidden="1" customWidth="1"/>
    <col min="10" max="10" width="16.88671875" style="124" hidden="1" customWidth="1"/>
    <col min="11" max="11" width="16.88671875" style="198" hidden="1" customWidth="1"/>
    <col min="12" max="12" width="16.88671875" style="176" hidden="1" customWidth="1"/>
    <col min="13" max="13" width="16.88671875" style="198" hidden="1" customWidth="1"/>
    <col min="14" max="14" width="16.88671875" style="176" hidden="1" customWidth="1"/>
    <col min="15" max="15" width="16.88671875" style="198" hidden="1" customWidth="1"/>
    <col min="16" max="16" width="16.88671875" style="176" hidden="1" customWidth="1"/>
    <col min="17" max="18" width="16.88671875" style="124" hidden="1" customWidth="1"/>
    <col min="19" max="19" width="10.6640625" style="124" hidden="1" customWidth="1"/>
    <col min="20" max="20" width="11.5546875" style="124" hidden="1" customWidth="1"/>
    <col min="21" max="21" width="9.109375" style="124" hidden="1" customWidth="1"/>
    <col min="22" max="22" width="28.44140625" style="124" hidden="1" customWidth="1"/>
    <col min="23" max="23" width="44.33203125" style="124" hidden="1" customWidth="1"/>
    <col min="24" max="24" width="91.44140625" style="124" hidden="1" customWidth="1"/>
    <col min="25" max="16384" width="9.109375" style="124"/>
  </cols>
  <sheetData>
    <row r="1" spans="1:22" ht="21" x14ac:dyDescent="0.3">
      <c r="A1" s="587" t="s">
        <v>732</v>
      </c>
      <c r="B1" s="567"/>
      <c r="C1" s="567"/>
      <c r="D1" s="567"/>
      <c r="E1" s="567"/>
      <c r="F1" s="568"/>
      <c r="G1" s="586" t="s">
        <v>2379</v>
      </c>
    </row>
    <row r="2" spans="1:22" x14ac:dyDescent="0.3">
      <c r="A2" s="566" t="s">
        <v>739</v>
      </c>
      <c r="B2" s="567"/>
      <c r="C2" s="567"/>
      <c r="D2" s="567"/>
      <c r="E2" s="567"/>
      <c r="F2" s="568"/>
      <c r="G2" s="569"/>
    </row>
    <row r="3" spans="1:22" x14ac:dyDescent="0.3">
      <c r="A3" s="534" t="s">
        <v>2426</v>
      </c>
      <c r="B3" s="567"/>
      <c r="C3" s="567"/>
      <c r="D3" s="567"/>
      <c r="E3" s="567"/>
      <c r="F3" s="568"/>
      <c r="G3" s="569"/>
      <c r="J3" s="632" t="s">
        <v>1741</v>
      </c>
    </row>
    <row r="4" spans="1:22" x14ac:dyDescent="0.3">
      <c r="A4" s="534" t="s">
        <v>2425</v>
      </c>
      <c r="B4" s="567"/>
      <c r="C4" s="567"/>
      <c r="D4" s="567"/>
      <c r="E4" s="567"/>
      <c r="F4" s="568"/>
      <c r="G4" s="569"/>
      <c r="J4" s="633" t="s">
        <v>1742</v>
      </c>
    </row>
    <row r="5" spans="1:22" ht="39.75" customHeight="1" x14ac:dyDescent="0.3">
      <c r="A5" s="570"/>
      <c r="B5" s="570"/>
      <c r="C5" s="570"/>
      <c r="D5" s="571"/>
      <c r="E5" s="572"/>
      <c r="F5" s="568"/>
      <c r="G5" s="569"/>
    </row>
    <row r="6" spans="1:22" ht="43.2" x14ac:dyDescent="0.3">
      <c r="A6" s="572"/>
      <c r="B6" s="572"/>
      <c r="C6" s="572"/>
      <c r="D6" s="127" t="s">
        <v>779</v>
      </c>
      <c r="E6" s="128" t="s">
        <v>780</v>
      </c>
      <c r="F6" s="568"/>
      <c r="G6" s="129" t="s">
        <v>781</v>
      </c>
      <c r="K6" s="198" t="s">
        <v>1418</v>
      </c>
      <c r="M6" s="198" t="s">
        <v>1419</v>
      </c>
      <c r="O6" s="198" t="s">
        <v>535</v>
      </c>
      <c r="Q6" s="124" t="s">
        <v>1420</v>
      </c>
      <c r="S6" s="124" t="s">
        <v>1743</v>
      </c>
    </row>
    <row r="7" spans="1:22" x14ac:dyDescent="0.3">
      <c r="E7" s="130"/>
      <c r="J7" s="124" t="s">
        <v>784</v>
      </c>
      <c r="K7" s="176" t="s">
        <v>1324</v>
      </c>
      <c r="L7" s="176">
        <f t="shared" ref="L7:L12" ca="1" si="0">INDIRECT(K7)</f>
        <v>0</v>
      </c>
      <c r="M7" s="176" t="s">
        <v>1421</v>
      </c>
      <c r="N7" s="176">
        <f t="shared" ref="N7:N12" ca="1" si="1">INDIRECT(M7)</f>
        <v>0</v>
      </c>
      <c r="O7" s="176" t="s">
        <v>1653</v>
      </c>
      <c r="P7" s="176">
        <f t="shared" ref="P7:P12" ca="1" si="2">INDIRECT(O7)</f>
        <v>0</v>
      </c>
      <c r="Q7" s="625" t="s">
        <v>760</v>
      </c>
      <c r="R7" s="624" t="s">
        <v>1622</v>
      </c>
      <c r="S7" s="634" t="s">
        <v>1431</v>
      </c>
      <c r="T7" s="469">
        <f ca="1">INDIRECT(S7)</f>
        <v>0</v>
      </c>
      <c r="U7" s="469"/>
      <c r="V7" s="469"/>
    </row>
    <row r="8" spans="1:22" x14ac:dyDescent="0.3">
      <c r="A8" s="126" t="s">
        <v>782</v>
      </c>
      <c r="C8" s="126"/>
      <c r="I8" s="469"/>
      <c r="J8" s="622" t="s">
        <v>785</v>
      </c>
      <c r="K8" s="623" t="s">
        <v>760</v>
      </c>
      <c r="L8" s="624" t="s">
        <v>1622</v>
      </c>
      <c r="M8" s="623" t="s">
        <v>760</v>
      </c>
      <c r="N8" s="624" t="s">
        <v>1622</v>
      </c>
      <c r="O8" s="623" t="s">
        <v>760</v>
      </c>
      <c r="P8" s="624" t="s">
        <v>1622</v>
      </c>
      <c r="Q8" s="625" t="s">
        <v>760</v>
      </c>
      <c r="R8" s="624" t="s">
        <v>1622</v>
      </c>
      <c r="S8" s="634" t="s">
        <v>1434</v>
      </c>
      <c r="T8" s="476">
        <f t="shared" ref="T8:T23" ca="1" si="3">INDIRECT(S8)</f>
        <v>0</v>
      </c>
      <c r="U8" s="469"/>
      <c r="V8" s="469"/>
    </row>
    <row r="9" spans="1:22" x14ac:dyDescent="0.3">
      <c r="A9" s="126"/>
      <c r="B9" s="126"/>
      <c r="C9" s="126"/>
      <c r="D9" s="440"/>
      <c r="E9" s="440"/>
      <c r="F9" s="434"/>
      <c r="I9" s="469"/>
      <c r="J9" s="131" t="s">
        <v>845</v>
      </c>
      <c r="K9" s="176" t="s">
        <v>1325</v>
      </c>
      <c r="L9" s="176">
        <f t="shared" ca="1" si="0"/>
        <v>0</v>
      </c>
      <c r="M9" s="176" t="s">
        <v>1423</v>
      </c>
      <c r="N9" s="176">
        <f t="shared" ca="1" si="1"/>
        <v>0</v>
      </c>
      <c r="O9" s="176" t="s">
        <v>1654</v>
      </c>
      <c r="P9" s="176">
        <f t="shared" ca="1" si="2"/>
        <v>0</v>
      </c>
      <c r="Q9" s="625" t="s">
        <v>760</v>
      </c>
      <c r="R9" s="624" t="s">
        <v>1622</v>
      </c>
      <c r="S9" s="634" t="s">
        <v>1437</v>
      </c>
      <c r="T9" s="476">
        <f t="shared" ca="1" si="3"/>
        <v>0</v>
      </c>
      <c r="U9" s="469"/>
      <c r="V9" s="469"/>
    </row>
    <row r="10" spans="1:22" x14ac:dyDescent="0.3">
      <c r="A10" s="126" t="s">
        <v>783</v>
      </c>
      <c r="B10" s="126" t="s">
        <v>1019</v>
      </c>
      <c r="C10" s="126"/>
      <c r="I10" s="469"/>
      <c r="J10" s="622" t="s">
        <v>846</v>
      </c>
      <c r="K10" s="623" t="s">
        <v>760</v>
      </c>
      <c r="L10" s="624" t="s">
        <v>1622</v>
      </c>
      <c r="M10" s="623" t="s">
        <v>760</v>
      </c>
      <c r="N10" s="624" t="s">
        <v>1622</v>
      </c>
      <c r="O10" s="623" t="s">
        <v>760</v>
      </c>
      <c r="P10" s="624" t="s">
        <v>1622</v>
      </c>
      <c r="Q10" s="625" t="s">
        <v>760</v>
      </c>
      <c r="R10" s="624" t="s">
        <v>1622</v>
      </c>
      <c r="S10" s="634" t="s">
        <v>1440</v>
      </c>
      <c r="T10" s="476">
        <f t="shared" ca="1" si="3"/>
        <v>0</v>
      </c>
      <c r="U10" s="469"/>
      <c r="V10" s="469"/>
    </row>
    <row r="11" spans="1:22" x14ac:dyDescent="0.3">
      <c r="B11" s="124" t="s">
        <v>1637</v>
      </c>
      <c r="C11"/>
      <c r="D11" s="548"/>
      <c r="E11" s="548"/>
      <c r="G11" s="241">
        <f>D11+E11</f>
        <v>0</v>
      </c>
      <c r="H11" s="375"/>
      <c r="I11" s="469"/>
      <c r="J11" s="124" t="s">
        <v>786</v>
      </c>
      <c r="K11" s="176" t="s">
        <v>1326</v>
      </c>
      <c r="L11" s="176">
        <f t="shared" ca="1" si="0"/>
        <v>0</v>
      </c>
      <c r="M11" s="176" t="s">
        <v>1425</v>
      </c>
      <c r="N11" s="176">
        <f t="shared" ca="1" si="1"/>
        <v>0</v>
      </c>
      <c r="O11" s="176" t="s">
        <v>1655</v>
      </c>
      <c r="P11" s="176">
        <f t="shared" ca="1" si="2"/>
        <v>0</v>
      </c>
      <c r="Q11" s="625" t="s">
        <v>760</v>
      </c>
      <c r="R11" s="624" t="s">
        <v>1622</v>
      </c>
      <c r="S11" s="634" t="s">
        <v>1331</v>
      </c>
      <c r="T11" s="476">
        <f t="shared" ca="1" si="3"/>
        <v>0</v>
      </c>
      <c r="U11" s="469"/>
      <c r="V11" s="469"/>
    </row>
    <row r="12" spans="1:22" x14ac:dyDescent="0.3">
      <c r="B12" s="131" t="s">
        <v>845</v>
      </c>
      <c r="C12"/>
      <c r="D12" s="548"/>
      <c r="E12" s="548"/>
      <c r="F12" s="475"/>
      <c r="G12" s="241">
        <f>D12+E12</f>
        <v>0</v>
      </c>
      <c r="H12" s="375"/>
      <c r="I12" s="469"/>
      <c r="J12" s="203" t="s">
        <v>787</v>
      </c>
      <c r="K12" s="204" t="s">
        <v>1328</v>
      </c>
      <c r="L12" s="204">
        <f t="shared" ca="1" si="0"/>
        <v>0</v>
      </c>
      <c r="M12" s="204" t="s">
        <v>1428</v>
      </c>
      <c r="N12" s="204">
        <f t="shared" ca="1" si="1"/>
        <v>0</v>
      </c>
      <c r="O12" s="204" t="s">
        <v>1656</v>
      </c>
      <c r="P12" s="204">
        <f t="shared" ca="1" si="2"/>
        <v>0</v>
      </c>
      <c r="Q12" s="626" t="s">
        <v>760</v>
      </c>
      <c r="R12" s="624" t="s">
        <v>1622</v>
      </c>
      <c r="S12" s="634" t="s">
        <v>1332</v>
      </c>
      <c r="T12" s="476">
        <f t="shared" ca="1" si="3"/>
        <v>0</v>
      </c>
      <c r="U12" s="469"/>
      <c r="V12" s="469"/>
    </row>
    <row r="13" spans="1:22" x14ac:dyDescent="0.3">
      <c r="B13" s="124" t="s">
        <v>786</v>
      </c>
      <c r="C13"/>
      <c r="D13" s="548"/>
      <c r="E13" s="548"/>
      <c r="G13" s="241">
        <f>D13+E13</f>
        <v>0</v>
      </c>
      <c r="H13" s="375"/>
      <c r="I13" s="469"/>
      <c r="J13" s="628" t="s">
        <v>789</v>
      </c>
      <c r="K13" s="629" t="s">
        <v>760</v>
      </c>
      <c r="L13" s="624" t="s">
        <v>1622</v>
      </c>
      <c r="M13" s="629" t="s">
        <v>760</v>
      </c>
      <c r="N13" s="624" t="s">
        <v>1622</v>
      </c>
      <c r="O13" s="635" t="s">
        <v>1744</v>
      </c>
      <c r="P13" s="636">
        <f ca="1">INDIRECT(O13)*-1</f>
        <v>-1000</v>
      </c>
      <c r="Q13" s="627" t="s">
        <v>760</v>
      </c>
      <c r="R13" s="624" t="s">
        <v>1622</v>
      </c>
      <c r="S13" s="634" t="s">
        <v>1333</v>
      </c>
      <c r="T13" s="476">
        <f t="shared" ca="1" si="3"/>
        <v>0</v>
      </c>
      <c r="U13" s="469"/>
      <c r="V13" s="469"/>
    </row>
    <row r="14" spans="1:22" x14ac:dyDescent="0.3">
      <c r="B14" s="132"/>
      <c r="C14"/>
      <c r="D14" s="133"/>
      <c r="E14" s="133"/>
      <c r="G14" s="134"/>
      <c r="H14" s="544"/>
      <c r="I14" s="543"/>
      <c r="J14" s="628" t="s">
        <v>790</v>
      </c>
      <c r="K14" s="629" t="s">
        <v>760</v>
      </c>
      <c r="L14" s="624" t="s">
        <v>1622</v>
      </c>
      <c r="M14" s="629" t="s">
        <v>760</v>
      </c>
      <c r="N14" s="624" t="s">
        <v>1622</v>
      </c>
      <c r="O14" s="630" t="s">
        <v>760</v>
      </c>
      <c r="P14" s="624" t="s">
        <v>1622</v>
      </c>
      <c r="Q14" s="627" t="s">
        <v>760</v>
      </c>
      <c r="R14" s="624" t="s">
        <v>1622</v>
      </c>
      <c r="S14" s="634" t="s">
        <v>1334</v>
      </c>
      <c r="T14" s="476">
        <f t="shared" ca="1" si="3"/>
        <v>0</v>
      </c>
      <c r="U14" s="469"/>
      <c r="V14" s="469"/>
    </row>
    <row r="15" spans="1:22" x14ac:dyDescent="0.3">
      <c r="A15" s="126" t="s">
        <v>787</v>
      </c>
      <c r="B15" s="126"/>
      <c r="C15"/>
      <c r="D15" s="242">
        <f>SUM(D11:D13)</f>
        <v>0</v>
      </c>
      <c r="E15" s="242">
        <f>SUM(E11:E13)</f>
        <v>0</v>
      </c>
      <c r="G15" s="242">
        <f>SUM(G11:G13)</f>
        <v>0</v>
      </c>
      <c r="I15" s="469"/>
      <c r="J15" s="628" t="s">
        <v>791</v>
      </c>
      <c r="K15" s="629" t="s">
        <v>760</v>
      </c>
      <c r="L15" s="624" t="s">
        <v>1622</v>
      </c>
      <c r="M15" s="629" t="s">
        <v>760</v>
      </c>
      <c r="N15" s="624" t="s">
        <v>1622</v>
      </c>
      <c r="O15" s="630" t="s">
        <v>760</v>
      </c>
      <c r="P15" s="624" t="s">
        <v>1622</v>
      </c>
      <c r="Q15" s="627" t="s">
        <v>760</v>
      </c>
      <c r="R15" s="624" t="s">
        <v>1622</v>
      </c>
      <c r="S15" s="634" t="s">
        <v>1432</v>
      </c>
      <c r="T15" s="476">
        <f t="shared" ca="1" si="3"/>
        <v>0</v>
      </c>
      <c r="U15" s="469"/>
      <c r="V15" s="469"/>
    </row>
    <row r="16" spans="1:22" x14ac:dyDescent="0.3">
      <c r="C16"/>
      <c r="D16" s="243"/>
      <c r="E16" s="243"/>
      <c r="G16" s="243"/>
      <c r="I16" s="469"/>
      <c r="J16" s="628" t="s">
        <v>847</v>
      </c>
      <c r="K16" s="629" t="s">
        <v>760</v>
      </c>
      <c r="L16" s="624" t="s">
        <v>1622</v>
      </c>
      <c r="M16" s="629" t="s">
        <v>760</v>
      </c>
      <c r="N16" s="624" t="s">
        <v>1622</v>
      </c>
      <c r="O16" s="630" t="s">
        <v>760</v>
      </c>
      <c r="P16" s="624" t="s">
        <v>1622</v>
      </c>
      <c r="Q16" s="627" t="s">
        <v>760</v>
      </c>
      <c r="R16" s="624" t="s">
        <v>1622</v>
      </c>
      <c r="S16" s="634" t="s">
        <v>1435</v>
      </c>
      <c r="T16" s="476">
        <f t="shared" ca="1" si="3"/>
        <v>0</v>
      </c>
      <c r="U16" s="469"/>
      <c r="V16" s="469"/>
    </row>
    <row r="17" spans="1:22" x14ac:dyDescent="0.3">
      <c r="A17" s="126"/>
      <c r="B17"/>
      <c r="C17"/>
      <c r="D17"/>
      <c r="E17"/>
      <c r="G17"/>
      <c r="H17" s="473"/>
      <c r="I17" s="469"/>
      <c r="J17" s="628" t="s">
        <v>848</v>
      </c>
      <c r="K17" s="629" t="s">
        <v>760</v>
      </c>
      <c r="L17" s="624" t="s">
        <v>1622</v>
      </c>
      <c r="M17" s="629" t="s">
        <v>760</v>
      </c>
      <c r="N17" s="624" t="s">
        <v>1622</v>
      </c>
      <c r="O17" s="630" t="s">
        <v>760</v>
      </c>
      <c r="P17" s="624" t="s">
        <v>1622</v>
      </c>
      <c r="Q17" s="627" t="s">
        <v>760</v>
      </c>
      <c r="R17" s="624" t="s">
        <v>1622</v>
      </c>
      <c r="S17" s="634" t="s">
        <v>1438</v>
      </c>
      <c r="T17" s="476">
        <f t="shared" ca="1" si="3"/>
        <v>0</v>
      </c>
      <c r="U17" s="469"/>
      <c r="V17" s="469"/>
    </row>
    <row r="18" spans="1:22" x14ac:dyDescent="0.3">
      <c r="A18"/>
      <c r="B18"/>
      <c r="C18"/>
      <c r="D18"/>
      <c r="E18"/>
      <c r="G18"/>
      <c r="H18" s="472"/>
      <c r="I18" s="469"/>
      <c r="J18" s="628" t="s">
        <v>849</v>
      </c>
      <c r="K18" s="629" t="s">
        <v>760</v>
      </c>
      <c r="L18" s="624" t="s">
        <v>1622</v>
      </c>
      <c r="M18" s="629" t="s">
        <v>760</v>
      </c>
      <c r="N18" s="624" t="s">
        <v>1622</v>
      </c>
      <c r="O18" s="635" t="s">
        <v>1745</v>
      </c>
      <c r="P18" s="636">
        <f ca="1">INDIRECT(O18)*-1</f>
        <v>0</v>
      </c>
      <c r="Q18" s="627" t="s">
        <v>760</v>
      </c>
      <c r="R18" s="624" t="s">
        <v>1622</v>
      </c>
      <c r="S18" s="634" t="s">
        <v>1441</v>
      </c>
      <c r="T18" s="476">
        <f t="shared" ca="1" si="3"/>
        <v>0</v>
      </c>
      <c r="U18" s="469"/>
      <c r="V18" s="469"/>
    </row>
    <row r="19" spans="1:22" ht="57.6" x14ac:dyDescent="0.3">
      <c r="A19" s="592" t="s">
        <v>788</v>
      </c>
      <c r="B19" s="593"/>
      <c r="C19" s="448" t="s">
        <v>1597</v>
      </c>
      <c r="D19" s="448" t="s">
        <v>1595</v>
      </c>
      <c r="E19" s="448" t="s">
        <v>1596</v>
      </c>
      <c r="F19" s="448" t="s">
        <v>1625</v>
      </c>
      <c r="G19" s="448" t="s">
        <v>1594</v>
      </c>
      <c r="H19" s="479"/>
      <c r="I19" s="469"/>
      <c r="J19" s="628" t="s">
        <v>850</v>
      </c>
      <c r="K19" s="629" t="s">
        <v>760</v>
      </c>
      <c r="L19" s="624" t="s">
        <v>1622</v>
      </c>
      <c r="M19" s="629" t="s">
        <v>760</v>
      </c>
      <c r="N19" s="624" t="s">
        <v>1622</v>
      </c>
      <c r="O19" s="635" t="s">
        <v>1746</v>
      </c>
      <c r="P19" s="636">
        <f ca="1">INDIRECT(O19)*-1</f>
        <v>0</v>
      </c>
      <c r="Q19" s="627" t="s">
        <v>760</v>
      </c>
      <c r="R19" s="624" t="s">
        <v>1622</v>
      </c>
      <c r="S19" s="637" t="s">
        <v>1445</v>
      </c>
      <c r="T19" s="476" t="str">
        <f t="shared" ca="1" si="3"/>
        <v/>
      </c>
      <c r="U19" s="469"/>
      <c r="V19" s="469"/>
    </row>
    <row r="20" spans="1:22" x14ac:dyDescent="0.3">
      <c r="B20" s="461" t="s">
        <v>1598</v>
      </c>
      <c r="C20" s="594"/>
      <c r="D20" s="594"/>
      <c r="E20" s="594"/>
      <c r="F20" s="614">
        <f>D20+E20+C20</f>
        <v>0</v>
      </c>
      <c r="G20" s="549">
        <v>1000</v>
      </c>
      <c r="H20" s="547" t="str">
        <f>IF(SUM(C20:E20)=1,"",IF(SUM(C20:E20)=0,"","Kulujen on oltava yht. 100 %"))</f>
        <v/>
      </c>
      <c r="I20" s="469"/>
      <c r="J20" s="628" t="s">
        <v>851</v>
      </c>
      <c r="K20" s="629" t="s">
        <v>760</v>
      </c>
      <c r="L20" s="624" t="s">
        <v>1622</v>
      </c>
      <c r="M20" s="629" t="s">
        <v>760</v>
      </c>
      <c r="N20" s="624" t="s">
        <v>1622</v>
      </c>
      <c r="O20" s="635" t="s">
        <v>1747</v>
      </c>
      <c r="P20" s="636">
        <f ca="1">INDIRECT(O20)*-1</f>
        <v>0</v>
      </c>
      <c r="Q20" s="627" t="s">
        <v>760</v>
      </c>
      <c r="R20" s="624" t="s">
        <v>1622</v>
      </c>
      <c r="S20" s="637" t="s">
        <v>1337</v>
      </c>
      <c r="T20" s="476" t="str">
        <f t="shared" ca="1" si="3"/>
        <v/>
      </c>
      <c r="U20" s="469"/>
      <c r="V20" s="469"/>
    </row>
    <row r="21" spans="1:22" x14ac:dyDescent="0.3">
      <c r="B21" s="461" t="s">
        <v>1599</v>
      </c>
      <c r="C21" s="594"/>
      <c r="D21" s="594"/>
      <c r="E21" s="594"/>
      <c r="F21" s="614">
        <f>D21+E21+C21</f>
        <v>0</v>
      </c>
      <c r="G21" s="549"/>
      <c r="H21" s="547" t="str">
        <f>IF(SUM(C21:E21)=1,"",IF(SUM(C21:E21)=0,"","Kulujen on oltava yht. 100 %"))</f>
        <v/>
      </c>
      <c r="I21" s="469"/>
      <c r="J21" s="628" t="s">
        <v>852</v>
      </c>
      <c r="K21" s="629" t="s">
        <v>760</v>
      </c>
      <c r="L21" s="624" t="s">
        <v>1622</v>
      </c>
      <c r="M21" s="629" t="s">
        <v>760</v>
      </c>
      <c r="N21" s="624" t="s">
        <v>1622</v>
      </c>
      <c r="O21" s="630" t="s">
        <v>760</v>
      </c>
      <c r="P21" s="624" t="s">
        <v>1622</v>
      </c>
      <c r="Q21" s="627" t="s">
        <v>760</v>
      </c>
      <c r="R21" s="624" t="s">
        <v>1622</v>
      </c>
      <c r="S21" s="637" t="s">
        <v>1446</v>
      </c>
      <c r="T21" s="476" t="str">
        <f t="shared" ca="1" si="3"/>
        <v/>
      </c>
      <c r="U21" s="469"/>
      <c r="V21" s="469"/>
    </row>
    <row r="22" spans="1:22" x14ac:dyDescent="0.3">
      <c r="B22" s="461" t="s">
        <v>1600</v>
      </c>
      <c r="C22" s="594"/>
      <c r="D22" s="594"/>
      <c r="E22" s="594"/>
      <c r="F22" s="614">
        <f>D22+E22+C22</f>
        <v>0</v>
      </c>
      <c r="G22" s="549"/>
      <c r="H22" s="547" t="str">
        <f>IF(SUM(C22:E22)=1,"",IF(SUM(C22:E22)=0,"","Kulujen on oltava yht. 100 %"))</f>
        <v/>
      </c>
      <c r="I22" s="469"/>
      <c r="J22" s="628" t="s">
        <v>792</v>
      </c>
      <c r="K22" s="629" t="s">
        <v>760</v>
      </c>
      <c r="L22" s="624" t="s">
        <v>1622</v>
      </c>
      <c r="M22" s="629" t="s">
        <v>760</v>
      </c>
      <c r="N22" s="624" t="s">
        <v>1622</v>
      </c>
      <c r="O22" s="630" t="s">
        <v>760</v>
      </c>
      <c r="P22" s="624" t="s">
        <v>1622</v>
      </c>
      <c r="Q22" s="627" t="s">
        <v>760</v>
      </c>
      <c r="R22" s="624" t="s">
        <v>1622</v>
      </c>
      <c r="S22" s="187" t="s">
        <v>1748</v>
      </c>
      <c r="T22" s="476">
        <f t="shared" ca="1" si="3"/>
        <v>-1000</v>
      </c>
      <c r="U22" s="469"/>
      <c r="V22" s="469"/>
    </row>
    <row r="23" spans="1:22" x14ac:dyDescent="0.3">
      <c r="B23" s="461" t="s">
        <v>1601</v>
      </c>
      <c r="C23" s="594"/>
      <c r="D23" s="594"/>
      <c r="E23" s="594"/>
      <c r="F23" s="614">
        <f>D23+E23+C23</f>
        <v>0</v>
      </c>
      <c r="G23" s="549"/>
      <c r="H23" s="547" t="str">
        <f>IF(SUM(C23:E23)=1,"",IF(SUM(C23:E23)=0,"","Kulujen on oltava yht. 100 %"))</f>
        <v/>
      </c>
      <c r="I23" s="469"/>
      <c r="J23" s="628">
        <v>1</v>
      </c>
      <c r="K23" s="629" t="s">
        <v>760</v>
      </c>
      <c r="L23" s="624" t="s">
        <v>1622</v>
      </c>
      <c r="M23" s="629" t="s">
        <v>760</v>
      </c>
      <c r="N23" s="624" t="s">
        <v>1622</v>
      </c>
      <c r="O23" s="630" t="s">
        <v>760</v>
      </c>
      <c r="P23" s="624" t="s">
        <v>1622</v>
      </c>
      <c r="Q23" s="627" t="s">
        <v>760</v>
      </c>
      <c r="R23" s="624" t="s">
        <v>1622</v>
      </c>
      <c r="S23" s="176" t="s">
        <v>1750</v>
      </c>
      <c r="T23" s="476" t="str">
        <f t="shared" ca="1" si="3"/>
        <v/>
      </c>
      <c r="U23" s="469"/>
      <c r="V23" s="469"/>
    </row>
    <row r="24" spans="1:22" x14ac:dyDescent="0.3">
      <c r="B24" s="462"/>
      <c r="D24" s="476"/>
      <c r="F24" s="451"/>
      <c r="G24" s="459"/>
      <c r="I24" s="469"/>
      <c r="J24" s="628">
        <v>2</v>
      </c>
      <c r="K24" s="629" t="s">
        <v>760</v>
      </c>
      <c r="L24" s="624" t="s">
        <v>1622</v>
      </c>
      <c r="M24" s="629" t="s">
        <v>760</v>
      </c>
      <c r="N24" s="624" t="s">
        <v>1622</v>
      </c>
      <c r="O24" s="630" t="s">
        <v>760</v>
      </c>
      <c r="P24" s="624" t="s">
        <v>1622</v>
      </c>
      <c r="Q24" s="627" t="s">
        <v>760</v>
      </c>
      <c r="R24" s="624" t="s">
        <v>1622</v>
      </c>
      <c r="S24" s="469"/>
      <c r="T24" s="469"/>
      <c r="U24" s="469"/>
      <c r="V24" s="469"/>
    </row>
    <row r="25" spans="1:22" x14ac:dyDescent="0.3">
      <c r="B25" s="449"/>
      <c r="C25" s="450"/>
      <c r="D25" s="479"/>
      <c r="E25" s="451"/>
      <c r="F25" s="459"/>
      <c r="G25" s="451"/>
      <c r="H25" s="479"/>
      <c r="J25" s="628">
        <v>3</v>
      </c>
      <c r="K25" s="629" t="s">
        <v>760</v>
      </c>
      <c r="L25" s="624" t="s">
        <v>1622</v>
      </c>
      <c r="M25" s="629" t="s">
        <v>760</v>
      </c>
      <c r="N25" s="624" t="s">
        <v>1622</v>
      </c>
      <c r="O25" s="630" t="s">
        <v>760</v>
      </c>
      <c r="P25" s="624" t="s">
        <v>1622</v>
      </c>
      <c r="Q25" s="627" t="s">
        <v>760</v>
      </c>
      <c r="R25" s="624" t="s">
        <v>1622</v>
      </c>
    </row>
    <row r="26" spans="1:22" x14ac:dyDescent="0.3">
      <c r="B26" s="462" t="s">
        <v>442</v>
      </c>
      <c r="C26" s="458" t="str">
        <f>IF(SUM(C20:C23)=0,"",SUM(C20:C23)/$F$26)</f>
        <v/>
      </c>
      <c r="D26" s="458" t="str">
        <f>IF(SUM(D20:D23)=0,"",SUM(D20:D23)/$F$26)</f>
        <v/>
      </c>
      <c r="E26" s="458" t="str">
        <f>IF(SUM(E20:E23)=0,"",SUM(E20:E23)/$F$26)</f>
        <v/>
      </c>
      <c r="F26" s="602">
        <f>SUM(F20:F23)</f>
        <v>0</v>
      </c>
      <c r="G26" s="244">
        <f>SUM(G20:G23)*-1</f>
        <v>-1000</v>
      </c>
      <c r="H26" s="547"/>
      <c r="J26" s="628">
        <v>4</v>
      </c>
      <c r="K26" s="629" t="s">
        <v>760</v>
      </c>
      <c r="L26" s="624" t="s">
        <v>1622</v>
      </c>
      <c r="M26" s="629" t="s">
        <v>760</v>
      </c>
      <c r="N26" s="624" t="s">
        <v>1622</v>
      </c>
      <c r="O26" s="630" t="s">
        <v>760</v>
      </c>
      <c r="P26" s="624" t="s">
        <v>1622</v>
      </c>
      <c r="Q26" s="627" t="s">
        <v>760</v>
      </c>
      <c r="R26" s="624" t="s">
        <v>1622</v>
      </c>
    </row>
    <row r="27" spans="1:22" ht="87" customHeight="1" x14ac:dyDescent="0.3">
      <c r="A27" s="126"/>
      <c r="D27" s="441"/>
      <c r="E27" s="441"/>
      <c r="F27" s="459"/>
      <c r="G27" s="601"/>
      <c r="H27" s="546"/>
      <c r="J27" s="628">
        <v>5</v>
      </c>
      <c r="K27" s="629" t="s">
        <v>760</v>
      </c>
      <c r="L27" s="624" t="s">
        <v>1622</v>
      </c>
      <c r="M27" s="629" t="s">
        <v>760</v>
      </c>
      <c r="N27" s="624" t="s">
        <v>1622</v>
      </c>
      <c r="O27" s="630" t="s">
        <v>760</v>
      </c>
      <c r="P27" s="624" t="s">
        <v>1622</v>
      </c>
      <c r="Q27" s="199" t="s">
        <v>1657</v>
      </c>
      <c r="R27" s="124" t="str">
        <f t="shared" ref="R27:R32" ca="1" si="4">INDIRECT(Q27)</f>
        <v>Poistot</v>
      </c>
    </row>
    <row r="28" spans="1:22" x14ac:dyDescent="0.3">
      <c r="A28" s="126" t="s">
        <v>793</v>
      </c>
      <c r="B28" s="131"/>
      <c r="C28"/>
      <c r="D28" s="549"/>
      <c r="E28" s="549"/>
      <c r="G28" s="244">
        <f>(D28+E28)*-1</f>
        <v>0</v>
      </c>
      <c r="H28" s="511" t="str">
        <f>IF(G28=0,IF(G26=0,"","Täydennä lukuja"),IF(G26=G28,"","'Solut 'G26' ja 'G28' eroavat toisistaan!"))</f>
        <v>Täydennä lukuja</v>
      </c>
      <c r="J28" s="628">
        <v>6</v>
      </c>
      <c r="K28" s="629" t="s">
        <v>760</v>
      </c>
      <c r="L28" s="624" t="s">
        <v>1622</v>
      </c>
      <c r="M28" s="629" t="s">
        <v>760</v>
      </c>
      <c r="N28" s="624" t="s">
        <v>1622</v>
      </c>
      <c r="O28" s="630" t="s">
        <v>760</v>
      </c>
      <c r="P28" s="624" t="s">
        <v>1622</v>
      </c>
      <c r="Q28" s="199" t="s">
        <v>1658</v>
      </c>
      <c r="R28" s="124">
        <f t="shared" ca="1" si="4"/>
        <v>0</v>
      </c>
    </row>
    <row r="29" spans="1:22" x14ac:dyDescent="0.3">
      <c r="B29" s="126"/>
      <c r="C29"/>
      <c r="D29" s="245"/>
      <c r="E29" s="245"/>
      <c r="G29" s="245"/>
      <c r="H29" s="545"/>
      <c r="J29" s="628">
        <v>7</v>
      </c>
      <c r="K29" s="629" t="s">
        <v>760</v>
      </c>
      <c r="L29" s="624" t="s">
        <v>1622</v>
      </c>
      <c r="M29" s="629" t="s">
        <v>760</v>
      </c>
      <c r="N29" s="624" t="s">
        <v>1622</v>
      </c>
      <c r="O29" s="630" t="s">
        <v>760</v>
      </c>
      <c r="P29" s="624" t="s">
        <v>1622</v>
      </c>
      <c r="Q29" s="199" t="s">
        <v>1659</v>
      </c>
      <c r="R29" s="124">
        <f t="shared" ca="1" si="4"/>
        <v>0</v>
      </c>
    </row>
    <row r="30" spans="1:22" ht="15" thickBot="1" x14ac:dyDescent="0.35">
      <c r="A30" s="150" t="s">
        <v>853</v>
      </c>
      <c r="B30" s="488"/>
      <c r="C30"/>
      <c r="D30" s="246">
        <f>D15-D28</f>
        <v>0</v>
      </c>
      <c r="E30" s="246">
        <f>E15-E28</f>
        <v>0</v>
      </c>
      <c r="G30" s="246">
        <f>G15+G28</f>
        <v>0</v>
      </c>
      <c r="H30" s="474"/>
      <c r="J30" s="628">
        <v>8</v>
      </c>
      <c r="K30" s="629" t="s">
        <v>760</v>
      </c>
      <c r="L30" s="624" t="s">
        <v>1622</v>
      </c>
      <c r="M30" s="629" t="s">
        <v>760</v>
      </c>
      <c r="N30" s="624" t="s">
        <v>1622</v>
      </c>
      <c r="O30" s="630" t="s">
        <v>760</v>
      </c>
      <c r="P30" s="624" t="s">
        <v>1622</v>
      </c>
      <c r="Q30" s="199" t="s">
        <v>1660</v>
      </c>
      <c r="R30" s="124">
        <f t="shared" ca="1" si="4"/>
        <v>0</v>
      </c>
    </row>
    <row r="31" spans="1:22" ht="15" thickTop="1" x14ac:dyDescent="0.3">
      <c r="A31" s="126"/>
      <c r="B31" s="126"/>
      <c r="C31"/>
      <c r="D31" s="247"/>
      <c r="E31" s="247"/>
      <c r="G31" s="247"/>
      <c r="H31" s="474"/>
      <c r="I31" s="131"/>
      <c r="J31" s="628">
        <v>9</v>
      </c>
      <c r="K31" s="629" t="s">
        <v>760</v>
      </c>
      <c r="L31" s="624" t="s">
        <v>1622</v>
      </c>
      <c r="M31" s="629" t="s">
        <v>760</v>
      </c>
      <c r="N31" s="624" t="s">
        <v>1622</v>
      </c>
      <c r="O31" s="630" t="s">
        <v>760</v>
      </c>
      <c r="P31" s="624" t="s">
        <v>1622</v>
      </c>
      <c r="Q31" s="199" t="s">
        <v>1661</v>
      </c>
      <c r="R31" s="124">
        <f t="shared" ca="1" si="4"/>
        <v>0</v>
      </c>
    </row>
    <row r="32" spans="1:22" x14ac:dyDescent="0.3">
      <c r="A32" s="126" t="s">
        <v>794</v>
      </c>
      <c r="B32" s="126"/>
      <c r="C32"/>
      <c r="D32" s="139"/>
      <c r="E32" s="139"/>
      <c r="G32" s="140"/>
      <c r="H32" s="474"/>
      <c r="I32" s="131"/>
      <c r="J32" s="628">
        <v>10</v>
      </c>
      <c r="K32" s="629" t="s">
        <v>760</v>
      </c>
      <c r="L32" s="624" t="s">
        <v>1622</v>
      </c>
      <c r="M32" s="629" t="s">
        <v>760</v>
      </c>
      <c r="N32" s="624" t="s">
        <v>1622</v>
      </c>
      <c r="O32" s="630" t="s">
        <v>760</v>
      </c>
      <c r="P32" s="624" t="s">
        <v>1622</v>
      </c>
      <c r="Q32" s="199" t="s">
        <v>1752</v>
      </c>
      <c r="R32" s="476">
        <f t="shared" ca="1" si="4"/>
        <v>0</v>
      </c>
    </row>
    <row r="33" spans="1:25" x14ac:dyDescent="0.3">
      <c r="A33" s="126"/>
      <c r="B33" s="126"/>
      <c r="C33"/>
      <c r="D33" s="139"/>
      <c r="E33" s="139"/>
      <c r="G33" s="140"/>
      <c r="J33" s="628">
        <v>11</v>
      </c>
      <c r="K33" s="629" t="s">
        <v>760</v>
      </c>
      <c r="L33" s="624" t="s">
        <v>1622</v>
      </c>
      <c r="M33" s="629" t="s">
        <v>760</v>
      </c>
      <c r="N33" s="624" t="s">
        <v>1622</v>
      </c>
      <c r="O33" s="630" t="s">
        <v>760</v>
      </c>
      <c r="P33" s="624" t="s">
        <v>1622</v>
      </c>
      <c r="Q33" s="199"/>
    </row>
    <row r="34" spans="1:25" hidden="1" x14ac:dyDescent="0.3">
      <c r="A34" s="126" t="s">
        <v>783</v>
      </c>
      <c r="B34" s="126" t="s">
        <v>1020</v>
      </c>
      <c r="C34"/>
      <c r="D34" s="139"/>
      <c r="E34" s="139"/>
      <c r="G34" s="140"/>
      <c r="H34" s="480"/>
      <c r="J34" s="628">
        <v>12</v>
      </c>
      <c r="K34" s="624" t="s">
        <v>1622</v>
      </c>
      <c r="L34" s="624" t="s">
        <v>1622</v>
      </c>
      <c r="M34" s="624" t="s">
        <v>1622</v>
      </c>
      <c r="N34" s="624" t="s">
        <v>1622</v>
      </c>
      <c r="O34" s="624" t="s">
        <v>1622</v>
      </c>
      <c r="P34" s="624" t="s">
        <v>1622</v>
      </c>
      <c r="Q34" s="199"/>
    </row>
    <row r="35" spans="1:25" hidden="1" x14ac:dyDescent="0.3">
      <c r="B35" s="131" t="s">
        <v>795</v>
      </c>
      <c r="C35"/>
      <c r="D35" s="651"/>
      <c r="E35" s="651"/>
      <c r="F35" s="652"/>
      <c r="G35" s="653">
        <f>D35+E35</f>
        <v>0</v>
      </c>
      <c r="J35" s="628">
        <v>13</v>
      </c>
      <c r="K35" s="624" t="s">
        <v>1622</v>
      </c>
      <c r="L35" s="624" t="s">
        <v>1622</v>
      </c>
      <c r="M35" s="624" t="s">
        <v>1622</v>
      </c>
      <c r="N35" s="624" t="s">
        <v>1622</v>
      </c>
      <c r="O35" s="624" t="s">
        <v>1622</v>
      </c>
      <c r="P35" s="624" t="s">
        <v>1622</v>
      </c>
      <c r="Q35" s="199"/>
    </row>
    <row r="36" spans="1:25" hidden="1" x14ac:dyDescent="0.3">
      <c r="B36" s="131" t="s">
        <v>796</v>
      </c>
      <c r="C36"/>
      <c r="D36" s="651"/>
      <c r="E36" s="651"/>
      <c r="F36" s="652"/>
      <c r="G36" s="653">
        <f t="shared" ref="G36:G42" si="5">D36+E36</f>
        <v>0</v>
      </c>
      <c r="J36" s="628">
        <v>14</v>
      </c>
      <c r="K36" s="624" t="s">
        <v>1622</v>
      </c>
      <c r="L36" s="624" t="s">
        <v>1622</v>
      </c>
      <c r="M36" s="624" t="s">
        <v>1622</v>
      </c>
      <c r="N36" s="624" t="s">
        <v>1622</v>
      </c>
      <c r="O36" s="624" t="s">
        <v>1622</v>
      </c>
      <c r="P36" s="624" t="s">
        <v>1622</v>
      </c>
      <c r="Q36" s="199"/>
    </row>
    <row r="37" spans="1:25" hidden="1" x14ac:dyDescent="0.3">
      <c r="B37" s="131" t="s">
        <v>797</v>
      </c>
      <c r="C37"/>
      <c r="D37" s="651"/>
      <c r="E37" s="651"/>
      <c r="F37" s="652"/>
      <c r="G37" s="653">
        <f t="shared" si="5"/>
        <v>0</v>
      </c>
      <c r="J37" s="628">
        <v>15</v>
      </c>
      <c r="K37" s="624" t="s">
        <v>1622</v>
      </c>
      <c r="L37" s="624" t="s">
        <v>1622</v>
      </c>
      <c r="M37" s="624" t="s">
        <v>1622</v>
      </c>
      <c r="N37" s="624" t="s">
        <v>1622</v>
      </c>
      <c r="O37" s="624" t="s">
        <v>1622</v>
      </c>
      <c r="P37" s="624" t="s">
        <v>1622</v>
      </c>
      <c r="Q37" s="199"/>
      <c r="Y37" s="476"/>
    </row>
    <row r="38" spans="1:25" hidden="1" x14ac:dyDescent="0.3">
      <c r="B38" s="131" t="s">
        <v>798</v>
      </c>
      <c r="C38"/>
      <c r="D38" s="651"/>
      <c r="E38" s="651"/>
      <c r="F38" s="652"/>
      <c r="G38" s="653">
        <f t="shared" si="5"/>
        <v>0</v>
      </c>
      <c r="J38" s="628">
        <v>16</v>
      </c>
      <c r="K38" s="629" t="s">
        <v>760</v>
      </c>
      <c r="L38" s="624" t="s">
        <v>1622</v>
      </c>
      <c r="M38" s="629" t="s">
        <v>760</v>
      </c>
      <c r="N38" s="624" t="s">
        <v>1622</v>
      </c>
      <c r="O38" s="630" t="s">
        <v>760</v>
      </c>
      <c r="P38" s="624" t="s">
        <v>1622</v>
      </c>
      <c r="Q38" s="199"/>
    </row>
    <row r="39" spans="1:25" hidden="1" x14ac:dyDescent="0.3">
      <c r="B39" s="131" t="s">
        <v>800</v>
      </c>
      <c r="C39"/>
      <c r="D39" s="651"/>
      <c r="E39" s="651"/>
      <c r="F39" s="652"/>
      <c r="G39" s="653">
        <f t="shared" si="5"/>
        <v>0</v>
      </c>
      <c r="J39" s="628">
        <v>17</v>
      </c>
      <c r="K39" s="629" t="s">
        <v>760</v>
      </c>
      <c r="L39" s="624" t="s">
        <v>1622</v>
      </c>
      <c r="M39" s="629" t="s">
        <v>760</v>
      </c>
      <c r="N39" s="624" t="s">
        <v>1622</v>
      </c>
      <c r="O39" s="630" t="s">
        <v>760</v>
      </c>
      <c r="P39" s="624" t="s">
        <v>1622</v>
      </c>
      <c r="Q39" s="199"/>
    </row>
    <row r="40" spans="1:25" hidden="1" x14ac:dyDescent="0.3">
      <c r="B40" s="131" t="s">
        <v>801</v>
      </c>
      <c r="C40"/>
      <c r="D40" s="651"/>
      <c r="E40" s="651"/>
      <c r="F40" s="652"/>
      <c r="G40" s="653">
        <f t="shared" si="5"/>
        <v>0</v>
      </c>
      <c r="J40" s="628">
        <v>18</v>
      </c>
      <c r="K40" s="629" t="s">
        <v>760</v>
      </c>
      <c r="L40" s="624" t="s">
        <v>1622</v>
      </c>
      <c r="M40" s="629" t="s">
        <v>760</v>
      </c>
      <c r="N40" s="624" t="s">
        <v>1622</v>
      </c>
      <c r="O40" s="630" t="s">
        <v>760</v>
      </c>
      <c r="P40" s="624" t="s">
        <v>1622</v>
      </c>
      <c r="Q40" s="199"/>
    </row>
    <row r="41" spans="1:25" hidden="1" x14ac:dyDescent="0.3">
      <c r="B41" s="131" t="s">
        <v>802</v>
      </c>
      <c r="C41"/>
      <c r="D41" s="651"/>
      <c r="E41" s="651"/>
      <c r="F41" s="652"/>
      <c r="G41" s="653">
        <f t="shared" si="5"/>
        <v>0</v>
      </c>
      <c r="J41" s="628">
        <v>19</v>
      </c>
      <c r="K41" s="629" t="s">
        <v>760</v>
      </c>
      <c r="L41" s="624" t="s">
        <v>1622</v>
      </c>
      <c r="M41" s="629" t="s">
        <v>760</v>
      </c>
      <c r="N41" s="624" t="s">
        <v>1622</v>
      </c>
      <c r="O41" s="630" t="s">
        <v>760</v>
      </c>
      <c r="P41" s="624" t="s">
        <v>1622</v>
      </c>
      <c r="Q41" s="199"/>
    </row>
    <row r="42" spans="1:25" hidden="1" x14ac:dyDescent="0.3">
      <c r="B42" s="131" t="s">
        <v>803</v>
      </c>
      <c r="C42"/>
      <c r="D42" s="651"/>
      <c r="E42" s="651"/>
      <c r="F42" s="652"/>
      <c r="G42" s="653">
        <f t="shared" si="5"/>
        <v>0</v>
      </c>
      <c r="J42" s="628">
        <v>20</v>
      </c>
      <c r="K42" s="629" t="s">
        <v>760</v>
      </c>
      <c r="L42" s="624" t="s">
        <v>1622</v>
      </c>
      <c r="M42" s="629" t="s">
        <v>760</v>
      </c>
      <c r="N42" s="624" t="s">
        <v>1622</v>
      </c>
      <c r="O42" s="630" t="s">
        <v>760</v>
      </c>
      <c r="P42" s="624" t="s">
        <v>1622</v>
      </c>
      <c r="Q42" s="199"/>
    </row>
    <row r="43" spans="1:25" hidden="1" x14ac:dyDescent="0.3">
      <c r="A43" s="131"/>
      <c r="B43" s="131"/>
      <c r="C43"/>
      <c r="D43" s="137"/>
      <c r="E43" s="137"/>
      <c r="G43" s="138"/>
      <c r="J43" s="203" t="s">
        <v>793</v>
      </c>
      <c r="K43" s="213" t="s">
        <v>1449</v>
      </c>
      <c r="L43" s="208">
        <f t="shared" ref="L43:L44" ca="1" si="6">INDIRECT(K43)</f>
        <v>0</v>
      </c>
      <c r="M43" s="213" t="s">
        <v>1450</v>
      </c>
      <c r="N43" s="208">
        <f t="shared" ref="N43:N53" ca="1" si="7">INDIRECT(M43)</f>
        <v>0</v>
      </c>
      <c r="O43" s="213" t="s">
        <v>1662</v>
      </c>
      <c r="P43" s="208">
        <f t="shared" ref="P43:P67" ca="1" si="8">INDIRECT(O43)</f>
        <v>0</v>
      </c>
      <c r="Q43" s="199"/>
    </row>
    <row r="44" spans="1:25" x14ac:dyDescent="0.3">
      <c r="A44" s="126" t="s">
        <v>855</v>
      </c>
      <c r="B44" s="126"/>
      <c r="C44"/>
      <c r="D44" s="548"/>
      <c r="E44" s="548"/>
      <c r="F44" s="475"/>
      <c r="G44" s="241">
        <f>D44+E44</f>
        <v>0</v>
      </c>
      <c r="J44" s="206" t="s">
        <v>853</v>
      </c>
      <c r="K44" s="208" t="s">
        <v>1339</v>
      </c>
      <c r="L44" s="207">
        <f t="shared" ca="1" si="6"/>
        <v>0</v>
      </c>
      <c r="M44" s="208" t="s">
        <v>1663</v>
      </c>
      <c r="N44" s="207">
        <f t="shared" ca="1" si="7"/>
        <v>0</v>
      </c>
      <c r="O44" s="208" t="s">
        <v>1664</v>
      </c>
      <c r="P44" s="207">
        <f t="shared" ca="1" si="8"/>
        <v>0</v>
      </c>
      <c r="Q44" s="199"/>
    </row>
    <row r="45" spans="1:25" hidden="1" x14ac:dyDescent="0.3">
      <c r="C45"/>
      <c r="D45" s="186"/>
      <c r="E45" s="186"/>
      <c r="G45" s="186"/>
      <c r="J45" s="657" t="s">
        <v>795</v>
      </c>
      <c r="K45" s="658" t="s">
        <v>1343</v>
      </c>
      <c r="L45" s="624" t="s">
        <v>2238</v>
      </c>
      <c r="M45" s="658" t="s">
        <v>1456</v>
      </c>
      <c r="N45" s="624" t="s">
        <v>2238</v>
      </c>
      <c r="O45" s="658" t="s">
        <v>1665</v>
      </c>
      <c r="P45" s="624" t="s">
        <v>2238</v>
      </c>
    </row>
    <row r="46" spans="1:25" hidden="1" x14ac:dyDescent="0.3">
      <c r="A46" s="126" t="s">
        <v>804</v>
      </c>
      <c r="B46" s="126" t="s">
        <v>1018</v>
      </c>
      <c r="C46"/>
      <c r="D46" s="139"/>
      <c r="E46" s="139"/>
      <c r="G46" s="140"/>
      <c r="J46" s="657" t="s">
        <v>796</v>
      </c>
      <c r="K46" s="658" t="s">
        <v>1458</v>
      </c>
      <c r="L46" s="624" t="s">
        <v>2238</v>
      </c>
      <c r="M46" s="658" t="s">
        <v>1459</v>
      </c>
      <c r="N46" s="624" t="s">
        <v>2238</v>
      </c>
      <c r="O46" s="658" t="s">
        <v>1666</v>
      </c>
      <c r="P46" s="624" t="s">
        <v>2238</v>
      </c>
    </row>
    <row r="47" spans="1:25" hidden="1" x14ac:dyDescent="0.3">
      <c r="B47" s="131" t="s">
        <v>805</v>
      </c>
      <c r="C47"/>
      <c r="D47" s="654"/>
      <c r="E47" s="654"/>
      <c r="F47" s="652"/>
      <c r="G47" s="655">
        <f>(D47+E47)*-1</f>
        <v>0</v>
      </c>
      <c r="H47" s="375"/>
      <c r="J47" s="657" t="s">
        <v>797</v>
      </c>
      <c r="K47" s="658" t="s">
        <v>1460</v>
      </c>
      <c r="L47" s="624" t="s">
        <v>2238</v>
      </c>
      <c r="M47" s="658" t="s">
        <v>1461</v>
      </c>
      <c r="N47" s="624" t="s">
        <v>2238</v>
      </c>
      <c r="O47" s="658" t="s">
        <v>1667</v>
      </c>
      <c r="P47" s="624" t="s">
        <v>2238</v>
      </c>
    </row>
    <row r="48" spans="1:25" hidden="1" x14ac:dyDescent="0.3">
      <c r="B48" s="131" t="s">
        <v>857</v>
      </c>
      <c r="C48"/>
      <c r="D48" s="654"/>
      <c r="E48" s="654"/>
      <c r="F48" s="652"/>
      <c r="G48" s="655">
        <f t="shared" ref="G48:G54" si="9">(D48+E48)*-1</f>
        <v>0</v>
      </c>
      <c r="J48" s="657" t="s">
        <v>798</v>
      </c>
      <c r="K48" s="658" t="s">
        <v>1462</v>
      </c>
      <c r="L48" s="624" t="s">
        <v>2238</v>
      </c>
      <c r="M48" s="658" t="s">
        <v>1463</v>
      </c>
      <c r="N48" s="624" t="s">
        <v>2238</v>
      </c>
      <c r="O48" s="658" t="s">
        <v>1668</v>
      </c>
      <c r="P48" s="624" t="s">
        <v>2238</v>
      </c>
    </row>
    <row r="49" spans="1:19" hidden="1" x14ac:dyDescent="0.3">
      <c r="B49" s="131" t="s">
        <v>858</v>
      </c>
      <c r="C49"/>
      <c r="D49" s="654"/>
      <c r="E49" s="654"/>
      <c r="F49" s="652"/>
      <c r="G49" s="655">
        <f t="shared" si="9"/>
        <v>0</v>
      </c>
      <c r="J49" s="657" t="s">
        <v>800</v>
      </c>
      <c r="K49" s="658" t="s">
        <v>1344</v>
      </c>
      <c r="L49" s="624" t="s">
        <v>2238</v>
      </c>
      <c r="M49" s="658" t="s">
        <v>1464</v>
      </c>
      <c r="N49" s="624" t="s">
        <v>2238</v>
      </c>
      <c r="O49" s="658" t="s">
        <v>1669</v>
      </c>
      <c r="P49" s="624" t="s">
        <v>2238</v>
      </c>
    </row>
    <row r="50" spans="1:19" hidden="1" x14ac:dyDescent="0.3">
      <c r="B50" s="131" t="s">
        <v>859</v>
      </c>
      <c r="C50"/>
      <c r="D50" s="654"/>
      <c r="E50" s="654"/>
      <c r="F50" s="652"/>
      <c r="G50" s="655">
        <f t="shared" si="9"/>
        <v>0</v>
      </c>
      <c r="J50" s="657" t="s">
        <v>801</v>
      </c>
      <c r="K50" s="658" t="s">
        <v>1345</v>
      </c>
      <c r="L50" s="624" t="s">
        <v>2238</v>
      </c>
      <c r="M50" s="658" t="s">
        <v>1465</v>
      </c>
      <c r="N50" s="624" t="s">
        <v>2238</v>
      </c>
      <c r="O50" s="658" t="s">
        <v>1670</v>
      </c>
      <c r="P50" s="624" t="s">
        <v>2238</v>
      </c>
    </row>
    <row r="51" spans="1:19" hidden="1" x14ac:dyDescent="0.3">
      <c r="B51" s="131" t="s">
        <v>860</v>
      </c>
      <c r="C51"/>
      <c r="D51" s="654"/>
      <c r="E51" s="654"/>
      <c r="F51" s="652"/>
      <c r="G51" s="655">
        <f t="shared" si="9"/>
        <v>0</v>
      </c>
      <c r="J51" s="657" t="s">
        <v>802</v>
      </c>
      <c r="K51" s="658" t="s">
        <v>1346</v>
      </c>
      <c r="L51" s="624" t="s">
        <v>2238</v>
      </c>
      <c r="M51" s="658" t="s">
        <v>1466</v>
      </c>
      <c r="N51" s="624" t="s">
        <v>2238</v>
      </c>
      <c r="O51" s="658" t="s">
        <v>1671</v>
      </c>
      <c r="P51" s="624" t="s">
        <v>2238</v>
      </c>
    </row>
    <row r="52" spans="1:19" hidden="1" x14ac:dyDescent="0.3">
      <c r="B52" s="131" t="s">
        <v>861</v>
      </c>
      <c r="C52"/>
      <c r="D52" s="654"/>
      <c r="E52" s="654"/>
      <c r="F52" s="652"/>
      <c r="G52" s="655">
        <f t="shared" si="9"/>
        <v>0</v>
      </c>
      <c r="J52" s="657" t="s">
        <v>803</v>
      </c>
      <c r="K52" s="658" t="s">
        <v>1347</v>
      </c>
      <c r="L52" s="624" t="s">
        <v>2238</v>
      </c>
      <c r="M52" s="658" t="s">
        <v>1467</v>
      </c>
      <c r="N52" s="624" t="s">
        <v>2238</v>
      </c>
      <c r="O52" s="658" t="s">
        <v>1672</v>
      </c>
      <c r="P52" s="624" t="s">
        <v>2238</v>
      </c>
    </row>
    <row r="53" spans="1:19" hidden="1" x14ac:dyDescent="0.3">
      <c r="B53" s="131" t="s">
        <v>862</v>
      </c>
      <c r="C53"/>
      <c r="D53" s="654"/>
      <c r="E53" s="654"/>
      <c r="F53" s="652"/>
      <c r="G53" s="655">
        <f t="shared" si="9"/>
        <v>0</v>
      </c>
      <c r="J53" s="203" t="s">
        <v>855</v>
      </c>
      <c r="K53" s="204" t="s">
        <v>1349</v>
      </c>
      <c r="L53" s="209">
        <f ca="1">INDIRECT(K53)</f>
        <v>0</v>
      </c>
      <c r="M53" s="204" t="s">
        <v>1468</v>
      </c>
      <c r="N53" s="209">
        <f t="shared" ca="1" si="7"/>
        <v>0</v>
      </c>
      <c r="O53" s="204" t="s">
        <v>1673</v>
      </c>
      <c r="P53" s="209">
        <f t="shared" ca="1" si="8"/>
        <v>0</v>
      </c>
      <c r="Q53" s="142"/>
      <c r="R53" s="142"/>
      <c r="S53" s="132"/>
    </row>
    <row r="54" spans="1:19" hidden="1" x14ac:dyDescent="0.3">
      <c r="B54" s="131" t="s">
        <v>806</v>
      </c>
      <c r="C54"/>
      <c r="D54" s="654"/>
      <c r="E54" s="654"/>
      <c r="F54" s="652"/>
      <c r="G54" s="655">
        <f t="shared" si="9"/>
        <v>0</v>
      </c>
      <c r="J54" s="659" t="s">
        <v>805</v>
      </c>
      <c r="K54" s="660" t="s">
        <v>1350</v>
      </c>
      <c r="L54" s="624" t="s">
        <v>2238</v>
      </c>
      <c r="M54" s="660" t="s">
        <v>1470</v>
      </c>
      <c r="N54" s="624" t="s">
        <v>2238</v>
      </c>
      <c r="O54" s="660" t="s">
        <v>1674</v>
      </c>
      <c r="P54" s="624" t="s">
        <v>2238</v>
      </c>
      <c r="Q54" s="132"/>
      <c r="R54" s="132"/>
      <c r="S54" s="132"/>
    </row>
    <row r="55" spans="1:19" hidden="1" x14ac:dyDescent="0.3">
      <c r="A55" s="131"/>
      <c r="B55" s="131"/>
      <c r="C55"/>
      <c r="D55" s="142"/>
      <c r="E55" s="142"/>
      <c r="G55" s="140"/>
      <c r="J55" s="659" t="s">
        <v>857</v>
      </c>
      <c r="K55" s="660" t="s">
        <v>1471</v>
      </c>
      <c r="L55" s="624" t="s">
        <v>2238</v>
      </c>
      <c r="M55" s="660" t="s">
        <v>1472</v>
      </c>
      <c r="N55" s="624" t="s">
        <v>2238</v>
      </c>
      <c r="O55" s="660" t="s">
        <v>1675</v>
      </c>
      <c r="P55" s="624" t="s">
        <v>2238</v>
      </c>
    </row>
    <row r="56" spans="1:19" x14ac:dyDescent="0.3">
      <c r="A56" s="126" t="s">
        <v>864</v>
      </c>
      <c r="B56" s="126"/>
      <c r="C56"/>
      <c r="D56" s="549"/>
      <c r="E56" s="549"/>
      <c r="F56" s="475"/>
      <c r="G56" s="244">
        <f>(D56+E56)*-1</f>
        <v>0</v>
      </c>
      <c r="J56" s="659" t="s">
        <v>858</v>
      </c>
      <c r="K56" s="660" t="s">
        <v>1298</v>
      </c>
      <c r="L56" s="624" t="s">
        <v>2238</v>
      </c>
      <c r="M56" s="660" t="s">
        <v>1473</v>
      </c>
      <c r="N56" s="624" t="s">
        <v>2238</v>
      </c>
      <c r="O56" s="660" t="s">
        <v>1676</v>
      </c>
      <c r="P56" s="624" t="s">
        <v>2238</v>
      </c>
    </row>
    <row r="57" spans="1:19" x14ac:dyDescent="0.3">
      <c r="A57" s="126"/>
      <c r="B57" s="126"/>
      <c r="C57"/>
      <c r="D57" s="245"/>
      <c r="E57" s="245"/>
      <c r="G57" s="245"/>
      <c r="J57" s="659" t="s">
        <v>859</v>
      </c>
      <c r="K57" s="660" t="s">
        <v>1299</v>
      </c>
      <c r="L57" s="624" t="s">
        <v>2238</v>
      </c>
      <c r="M57" s="660" t="s">
        <v>1474</v>
      </c>
      <c r="N57" s="624" t="s">
        <v>2238</v>
      </c>
      <c r="O57" s="660" t="s">
        <v>1677</v>
      </c>
      <c r="P57" s="624" t="s">
        <v>2238</v>
      </c>
    </row>
    <row r="58" spans="1:19" ht="15" thickBot="1" x14ac:dyDescent="0.35">
      <c r="A58" s="150" t="s">
        <v>865</v>
      </c>
      <c r="B58" s="150"/>
      <c r="C58"/>
      <c r="D58" s="246">
        <f>D44-D56</f>
        <v>0</v>
      </c>
      <c r="E58" s="246">
        <f>E44-E56</f>
        <v>0</v>
      </c>
      <c r="G58" s="246">
        <f>G44+G56</f>
        <v>0</v>
      </c>
      <c r="J58" s="659" t="s">
        <v>860</v>
      </c>
      <c r="K58" s="660" t="s">
        <v>1300</v>
      </c>
      <c r="L58" s="624" t="s">
        <v>2238</v>
      </c>
      <c r="M58" s="660" t="s">
        <v>1475</v>
      </c>
      <c r="N58" s="624" t="s">
        <v>2238</v>
      </c>
      <c r="O58" s="660" t="s">
        <v>1678</v>
      </c>
      <c r="P58" s="624" t="s">
        <v>2238</v>
      </c>
    </row>
    <row r="59" spans="1:19" ht="15" thickTop="1" x14ac:dyDescent="0.3">
      <c r="A59" s="126"/>
      <c r="B59" s="126"/>
      <c r="C59"/>
      <c r="D59" s="243"/>
      <c r="E59" s="243"/>
      <c r="G59" s="243"/>
      <c r="H59" s="376"/>
      <c r="J59" s="659" t="s">
        <v>861</v>
      </c>
      <c r="K59" s="660" t="s">
        <v>1679</v>
      </c>
      <c r="L59" s="624" t="s">
        <v>2238</v>
      </c>
      <c r="M59" s="660" t="s">
        <v>1680</v>
      </c>
      <c r="N59" s="624" t="s">
        <v>2238</v>
      </c>
      <c r="O59" s="660" t="s">
        <v>1681</v>
      </c>
      <c r="P59" s="624" t="s">
        <v>2238</v>
      </c>
    </row>
    <row r="60" spans="1:19" x14ac:dyDescent="0.3">
      <c r="A60" s="126" t="s">
        <v>807</v>
      </c>
      <c r="B60" s="126"/>
      <c r="C60"/>
      <c r="D60" s="139"/>
      <c r="E60" s="139"/>
      <c r="G60" s="140"/>
      <c r="J60" s="659" t="s">
        <v>862</v>
      </c>
      <c r="K60" s="660" t="s">
        <v>508</v>
      </c>
      <c r="L60" s="624" t="s">
        <v>2238</v>
      </c>
      <c r="M60" s="660" t="s">
        <v>1682</v>
      </c>
      <c r="N60" s="624" t="s">
        <v>2238</v>
      </c>
      <c r="O60" s="660" t="s">
        <v>1683</v>
      </c>
      <c r="P60" s="624" t="s">
        <v>2238</v>
      </c>
    </row>
    <row r="61" spans="1:19" x14ac:dyDescent="0.3">
      <c r="A61" s="126"/>
      <c r="B61" s="126"/>
      <c r="C61"/>
      <c r="D61" s="139"/>
      <c r="E61" s="139"/>
      <c r="G61" s="140"/>
      <c r="J61" s="659" t="s">
        <v>806</v>
      </c>
      <c r="K61" s="660" t="s">
        <v>1301</v>
      </c>
      <c r="L61" s="624" t="s">
        <v>2238</v>
      </c>
      <c r="M61" s="660" t="s">
        <v>1476</v>
      </c>
      <c r="N61" s="624" t="s">
        <v>2238</v>
      </c>
      <c r="O61" s="660" t="s">
        <v>1684</v>
      </c>
      <c r="P61" s="624" t="s">
        <v>2238</v>
      </c>
    </row>
    <row r="62" spans="1:19" hidden="1" x14ac:dyDescent="0.3">
      <c r="A62" s="126" t="s">
        <v>808</v>
      </c>
      <c r="B62" s="126" t="s">
        <v>1021</v>
      </c>
      <c r="C62"/>
      <c r="D62" s="142"/>
      <c r="E62" s="142"/>
      <c r="G62" s="140"/>
      <c r="J62" s="203" t="s">
        <v>864</v>
      </c>
      <c r="K62" s="213" t="s">
        <v>1477</v>
      </c>
      <c r="L62" s="207">
        <f t="shared" ref="L62:L67" ca="1" si="10">INDIRECT(K62)</f>
        <v>0</v>
      </c>
      <c r="M62" s="210" t="s">
        <v>1478</v>
      </c>
      <c r="N62" s="207">
        <f t="shared" ref="N62:N67" ca="1" si="11">INDIRECT(M62)</f>
        <v>0</v>
      </c>
      <c r="O62" s="210" t="s">
        <v>1685</v>
      </c>
      <c r="P62" s="207">
        <f t="shared" ca="1" si="8"/>
        <v>0</v>
      </c>
    </row>
    <row r="63" spans="1:19" hidden="1" x14ac:dyDescent="0.3">
      <c r="B63" s="131" t="s">
        <v>799</v>
      </c>
      <c r="C63"/>
      <c r="D63" s="651"/>
      <c r="E63" s="651"/>
      <c r="F63" s="652"/>
      <c r="G63" s="653">
        <f>D63+E63</f>
        <v>0</v>
      </c>
      <c r="J63" s="206" t="s">
        <v>865</v>
      </c>
      <c r="K63" s="204" t="s">
        <v>1302</v>
      </c>
      <c r="L63" s="209">
        <f t="shared" ca="1" si="10"/>
        <v>0</v>
      </c>
      <c r="M63" s="211" t="s">
        <v>1686</v>
      </c>
      <c r="N63" s="209">
        <f t="shared" ca="1" si="11"/>
        <v>0</v>
      </c>
      <c r="O63" s="211" t="s">
        <v>1687</v>
      </c>
      <c r="P63" s="209">
        <f t="shared" ca="1" si="8"/>
        <v>0</v>
      </c>
    </row>
    <row r="64" spans="1:19" hidden="1" x14ac:dyDescent="0.3">
      <c r="B64" s="131" t="s">
        <v>809</v>
      </c>
      <c r="C64"/>
      <c r="D64" s="651"/>
      <c r="E64" s="651"/>
      <c r="F64" s="652"/>
      <c r="G64" s="653">
        <f>D64+E64</f>
        <v>0</v>
      </c>
      <c r="J64" s="131" t="s">
        <v>799</v>
      </c>
      <c r="K64" s="176" t="s">
        <v>1353</v>
      </c>
      <c r="L64" s="624" t="s">
        <v>2238</v>
      </c>
      <c r="M64" s="197" t="s">
        <v>1479</v>
      </c>
      <c r="N64" s="624" t="s">
        <v>2238</v>
      </c>
      <c r="O64" s="197" t="s">
        <v>1688</v>
      </c>
      <c r="P64" s="624" t="s">
        <v>2238</v>
      </c>
    </row>
    <row r="65" spans="1:16" hidden="1" x14ac:dyDescent="0.3">
      <c r="B65" s="131" t="s">
        <v>810</v>
      </c>
      <c r="C65"/>
      <c r="D65" s="651"/>
      <c r="E65" s="651"/>
      <c r="F65" s="652"/>
      <c r="G65" s="653">
        <f>D65+E65</f>
        <v>0</v>
      </c>
      <c r="I65" s="143"/>
      <c r="J65" s="131" t="s">
        <v>809</v>
      </c>
      <c r="K65" s="176" t="s">
        <v>1354</v>
      </c>
      <c r="L65" s="624" t="s">
        <v>2238</v>
      </c>
      <c r="M65" s="197" t="s">
        <v>1480</v>
      </c>
      <c r="N65" s="624" t="s">
        <v>2238</v>
      </c>
      <c r="O65" s="197" t="s">
        <v>1689</v>
      </c>
      <c r="P65" s="624" t="s">
        <v>2238</v>
      </c>
    </row>
    <row r="66" spans="1:16" hidden="1" x14ac:dyDescent="0.3">
      <c r="A66" s="131"/>
      <c r="B66" s="131"/>
      <c r="C66"/>
      <c r="D66" s="145"/>
      <c r="G66" s="248"/>
      <c r="J66" s="131" t="s">
        <v>810</v>
      </c>
      <c r="K66" s="176" t="s">
        <v>1355</v>
      </c>
      <c r="L66" s="624" t="s">
        <v>2238</v>
      </c>
      <c r="M66" s="197" t="s">
        <v>1481</v>
      </c>
      <c r="N66" s="624" t="s">
        <v>2238</v>
      </c>
      <c r="O66" s="197" t="s">
        <v>1690</v>
      </c>
      <c r="P66" s="624" t="s">
        <v>2238</v>
      </c>
    </row>
    <row r="67" spans="1:16" x14ac:dyDescent="0.3">
      <c r="A67" s="126" t="s">
        <v>787</v>
      </c>
      <c r="B67" s="126"/>
      <c r="C67"/>
      <c r="D67" s="548"/>
      <c r="E67" s="548"/>
      <c r="F67" s="475"/>
      <c r="G67" s="241">
        <f>D67+E67</f>
        <v>0</v>
      </c>
      <c r="J67" s="203" t="s">
        <v>787</v>
      </c>
      <c r="K67" s="204" t="s">
        <v>1483</v>
      </c>
      <c r="L67" s="209">
        <f t="shared" ca="1" si="10"/>
        <v>0</v>
      </c>
      <c r="M67" s="211" t="s">
        <v>1484</v>
      </c>
      <c r="N67" s="209">
        <f t="shared" ca="1" si="11"/>
        <v>0</v>
      </c>
      <c r="O67" s="211" t="s">
        <v>1691</v>
      </c>
      <c r="P67" s="209">
        <f t="shared" ca="1" si="8"/>
        <v>0</v>
      </c>
    </row>
    <row r="68" spans="1:16" hidden="1" x14ac:dyDescent="0.3">
      <c r="B68" s="132"/>
      <c r="C68"/>
      <c r="D68" s="194"/>
      <c r="E68" s="194"/>
      <c r="G68" s="194"/>
      <c r="J68" s="200" t="s">
        <v>866</v>
      </c>
      <c r="K68" s="202" t="s">
        <v>1303</v>
      </c>
      <c r="L68" s="624" t="s">
        <v>2238</v>
      </c>
      <c r="M68" s="202" t="s">
        <v>1485</v>
      </c>
      <c r="N68" s="624" t="s">
        <v>2238</v>
      </c>
      <c r="O68" s="202" t="s">
        <v>1692</v>
      </c>
      <c r="P68" s="624" t="s">
        <v>2238</v>
      </c>
    </row>
    <row r="69" spans="1:16" hidden="1" x14ac:dyDescent="0.3">
      <c r="A69" s="146" t="s">
        <v>788</v>
      </c>
      <c r="B69" s="148" t="s">
        <v>1022</v>
      </c>
      <c r="C69"/>
      <c r="D69" s="139"/>
      <c r="E69" s="139"/>
      <c r="G69" s="140"/>
      <c r="J69" s="199" t="s">
        <v>811</v>
      </c>
      <c r="K69" s="202" t="s">
        <v>513</v>
      </c>
      <c r="L69" s="624" t="s">
        <v>2238</v>
      </c>
      <c r="M69" s="202" t="s">
        <v>1693</v>
      </c>
      <c r="N69" s="624" t="s">
        <v>2238</v>
      </c>
      <c r="O69" s="202" t="s">
        <v>1694</v>
      </c>
      <c r="P69" s="624" t="s">
        <v>2238</v>
      </c>
    </row>
    <row r="70" spans="1:16" hidden="1" x14ac:dyDescent="0.3">
      <c r="B70" s="145" t="s">
        <v>866</v>
      </c>
      <c r="C70"/>
      <c r="D70" s="654"/>
      <c r="E70" s="654"/>
      <c r="F70" s="652"/>
      <c r="G70" s="655">
        <f>(D70+E70)*-1</f>
        <v>0</v>
      </c>
      <c r="J70" s="199" t="s">
        <v>812</v>
      </c>
      <c r="K70" s="202" t="s">
        <v>514</v>
      </c>
      <c r="L70" s="624" t="s">
        <v>2238</v>
      </c>
      <c r="M70" s="202" t="s">
        <v>1695</v>
      </c>
      <c r="N70" s="624" t="s">
        <v>2238</v>
      </c>
      <c r="O70" s="202" t="s">
        <v>1696</v>
      </c>
      <c r="P70" s="624" t="s">
        <v>2238</v>
      </c>
    </row>
    <row r="71" spans="1:16" hidden="1" x14ac:dyDescent="0.3">
      <c r="B71" s="131" t="s">
        <v>811</v>
      </c>
      <c r="C71"/>
      <c r="D71" s="654"/>
      <c r="E71" s="654"/>
      <c r="F71" s="652"/>
      <c r="G71" s="655">
        <f>(D71+E71)*-1</f>
        <v>0</v>
      </c>
      <c r="J71" s="199" t="s">
        <v>813</v>
      </c>
      <c r="K71" s="202" t="s">
        <v>1378</v>
      </c>
      <c r="L71" s="624" t="s">
        <v>2238</v>
      </c>
      <c r="M71" s="202" t="s">
        <v>1486</v>
      </c>
      <c r="N71" s="624" t="s">
        <v>2238</v>
      </c>
      <c r="O71" s="202" t="s">
        <v>1697</v>
      </c>
      <c r="P71" s="624" t="s">
        <v>2238</v>
      </c>
    </row>
    <row r="72" spans="1:16" hidden="1" x14ac:dyDescent="0.3">
      <c r="B72" s="131" t="s">
        <v>812</v>
      </c>
      <c r="C72"/>
      <c r="D72" s="654"/>
      <c r="E72" s="654"/>
      <c r="F72" s="652"/>
      <c r="G72" s="655">
        <f>(D72+E72)*-1</f>
        <v>0</v>
      </c>
      <c r="J72" s="212" t="s">
        <v>793</v>
      </c>
      <c r="K72" s="213" t="s">
        <v>1380</v>
      </c>
      <c r="L72" s="207">
        <f ca="1">INDIRECT(K72)</f>
        <v>0</v>
      </c>
      <c r="M72" s="213" t="s">
        <v>1487</v>
      </c>
      <c r="N72" s="207">
        <f ca="1">INDIRECT(M72)</f>
        <v>0</v>
      </c>
      <c r="O72" s="213" t="s">
        <v>1698</v>
      </c>
      <c r="P72" s="207">
        <f t="shared" ref="P72:P102" ca="1" si="12">INDIRECT(O72)</f>
        <v>0</v>
      </c>
    </row>
    <row r="73" spans="1:16" hidden="1" x14ac:dyDescent="0.3">
      <c r="B73" s="131" t="s">
        <v>813</v>
      </c>
      <c r="C73"/>
      <c r="D73" s="654"/>
      <c r="E73" s="654"/>
      <c r="F73" s="652"/>
      <c r="G73" s="655">
        <f>(D73+E73)*-1</f>
        <v>0</v>
      </c>
      <c r="J73" s="206" t="s">
        <v>867</v>
      </c>
      <c r="K73" s="208" t="s">
        <v>1488</v>
      </c>
      <c r="L73" s="207">
        <f ca="1">INDIRECT(K73)</f>
        <v>0</v>
      </c>
      <c r="M73" s="208" t="s">
        <v>1489</v>
      </c>
      <c r="N73" s="207">
        <f ca="1">INDIRECT(M73)</f>
        <v>0</v>
      </c>
      <c r="O73" s="208" t="s">
        <v>1699</v>
      </c>
      <c r="P73" s="207">
        <f t="shared" ca="1" si="12"/>
        <v>0</v>
      </c>
    </row>
    <row r="74" spans="1:16" hidden="1" x14ac:dyDescent="0.3">
      <c r="A74" s="131"/>
      <c r="B74" s="131"/>
      <c r="C74"/>
      <c r="D74" s="142"/>
      <c r="E74" s="142"/>
      <c r="G74" s="140"/>
      <c r="J74" s="131" t="s">
        <v>1025</v>
      </c>
      <c r="K74" s="176" t="s">
        <v>1384</v>
      </c>
      <c r="L74" s="176">
        <f ca="1">INDIRECT(K74)</f>
        <v>0</v>
      </c>
      <c r="M74" s="176" t="s">
        <v>1700</v>
      </c>
      <c r="N74" s="176">
        <f ca="1">INDIRECT(M74)</f>
        <v>0</v>
      </c>
      <c r="O74" s="176" t="s">
        <v>1701</v>
      </c>
      <c r="P74" s="176">
        <f t="shared" ca="1" si="12"/>
        <v>0</v>
      </c>
    </row>
    <row r="75" spans="1:16" x14ac:dyDescent="0.3">
      <c r="A75" s="146" t="s">
        <v>793</v>
      </c>
      <c r="B75" s="146"/>
      <c r="C75"/>
      <c r="D75" s="549"/>
      <c r="E75" s="549"/>
      <c r="F75" s="475"/>
      <c r="G75" s="244">
        <f>(D75+E75)*-1</f>
        <v>0</v>
      </c>
      <c r="H75" s="375"/>
      <c r="J75" s="199" t="s">
        <v>1026</v>
      </c>
      <c r="K75" s="202" t="s">
        <v>1308</v>
      </c>
      <c r="L75" s="201">
        <f ca="1">INDIRECT(K75)*-1</f>
        <v>0</v>
      </c>
      <c r="M75" s="201" t="s">
        <v>1490</v>
      </c>
      <c r="N75" s="201">
        <f ca="1">INDIRECT(M75)*-1</f>
        <v>0</v>
      </c>
      <c r="O75" s="201" t="s">
        <v>1702</v>
      </c>
      <c r="P75" s="201">
        <f t="shared" ca="1" si="12"/>
        <v>0</v>
      </c>
    </row>
    <row r="76" spans="1:16" x14ac:dyDescent="0.3">
      <c r="A76" s="146"/>
      <c r="B76" s="146"/>
      <c r="C76"/>
      <c r="D76" s="245"/>
      <c r="E76" s="245"/>
      <c r="G76" s="245"/>
      <c r="J76" s="206" t="s">
        <v>869</v>
      </c>
      <c r="K76" s="204" t="s">
        <v>1309</v>
      </c>
      <c r="L76" s="209">
        <f ca="1">INDIRECT(K76)</f>
        <v>0</v>
      </c>
      <c r="M76" s="204" t="s">
        <v>1491</v>
      </c>
      <c r="N76" s="209">
        <f ca="1">INDIRECT(M76)</f>
        <v>0</v>
      </c>
      <c r="O76" s="204" t="s">
        <v>1703</v>
      </c>
      <c r="P76" s="209">
        <f t="shared" ca="1" si="12"/>
        <v>0</v>
      </c>
    </row>
    <row r="77" spans="1:16" ht="15" thickBot="1" x14ac:dyDescent="0.35">
      <c r="A77" s="150" t="s">
        <v>867</v>
      </c>
      <c r="B77" s="150"/>
      <c r="C77"/>
      <c r="D77" s="246">
        <f>D67-D75</f>
        <v>0</v>
      </c>
      <c r="E77" s="246">
        <f>E67-E75</f>
        <v>0</v>
      </c>
      <c r="G77" s="246">
        <f>G67+G75</f>
        <v>0</v>
      </c>
      <c r="I77" s="143"/>
      <c r="J77" s="131" t="s">
        <v>814</v>
      </c>
      <c r="K77" s="176" t="s">
        <v>439</v>
      </c>
      <c r="L77" s="176">
        <f ca="1">INDIRECT(K77)</f>
        <v>0</v>
      </c>
      <c r="M77" s="176" t="s">
        <v>1704</v>
      </c>
      <c r="N77" s="176">
        <f ca="1">INDIRECT(M77)</f>
        <v>0</v>
      </c>
      <c r="O77" s="176" t="s">
        <v>1705</v>
      </c>
      <c r="P77" s="176">
        <f t="shared" ca="1" si="12"/>
        <v>0</v>
      </c>
    </row>
    <row r="78" spans="1:16" ht="15" thickTop="1" x14ac:dyDescent="0.3">
      <c r="A78" s="147"/>
      <c r="B78" s="149"/>
      <c r="C78"/>
      <c r="D78" s="186"/>
      <c r="E78" s="186"/>
      <c r="G78" s="186"/>
      <c r="J78" s="199" t="s">
        <v>1059</v>
      </c>
      <c r="K78" s="202" t="s">
        <v>1356</v>
      </c>
      <c r="L78" s="201">
        <f ca="1">INDIRECT(K78)*-1</f>
        <v>0</v>
      </c>
      <c r="M78" s="201" t="s">
        <v>1492</v>
      </c>
      <c r="N78" s="201">
        <f ca="1">INDIRECT(M78)*-1</f>
        <v>0</v>
      </c>
      <c r="O78" s="201" t="s">
        <v>1706</v>
      </c>
      <c r="P78" s="201">
        <f t="shared" ca="1" si="12"/>
        <v>0</v>
      </c>
    </row>
    <row r="79" spans="1:16" x14ac:dyDescent="0.3">
      <c r="A79" s="146" t="s">
        <v>868</v>
      </c>
      <c r="B79" s="146"/>
      <c r="C79"/>
      <c r="D79" s="139"/>
      <c r="E79" s="139"/>
      <c r="G79" s="140"/>
      <c r="J79" s="199" t="s">
        <v>957</v>
      </c>
      <c r="K79" s="202" t="s">
        <v>1385</v>
      </c>
      <c r="L79" s="201">
        <f ca="1">INDIRECT(K79)*-1</f>
        <v>0</v>
      </c>
      <c r="M79" s="201" t="s">
        <v>1493</v>
      </c>
      <c r="N79" s="201">
        <f ca="1">INDIRECT(M79)*-1</f>
        <v>0</v>
      </c>
      <c r="O79" s="201" t="s">
        <v>1707</v>
      </c>
      <c r="P79" s="201">
        <f t="shared" ca="1" si="12"/>
        <v>0</v>
      </c>
    </row>
    <row r="80" spans="1:16" x14ac:dyDescent="0.3">
      <c r="A80" s="146"/>
      <c r="B80" s="146"/>
      <c r="C80"/>
      <c r="D80" s="139"/>
      <c r="E80" s="139"/>
      <c r="G80" s="140"/>
      <c r="J80" s="131" t="s">
        <v>870</v>
      </c>
      <c r="K80" s="176" t="s">
        <v>1357</v>
      </c>
      <c r="L80" s="176">
        <f t="shared" ref="L80:L104" ca="1" si="13">INDIRECT(K80)</f>
        <v>0</v>
      </c>
      <c r="M80" s="176" t="s">
        <v>1494</v>
      </c>
      <c r="N80" s="176">
        <f t="shared" ref="N80:N85" ca="1" si="14">INDIRECT(M80)</f>
        <v>0</v>
      </c>
      <c r="O80" s="176" t="s">
        <v>1708</v>
      </c>
      <c r="P80" s="176">
        <f t="shared" ca="1" si="12"/>
        <v>0</v>
      </c>
    </row>
    <row r="81" spans="1:16" x14ac:dyDescent="0.3">
      <c r="B81" s="131" t="s">
        <v>1025</v>
      </c>
      <c r="C81"/>
      <c r="D81" s="548"/>
      <c r="E81" s="548"/>
      <c r="G81" s="241">
        <f>D81+E81</f>
        <v>0</v>
      </c>
      <c r="J81" s="131" t="s">
        <v>871</v>
      </c>
      <c r="K81" s="176" t="s">
        <v>1358</v>
      </c>
      <c r="L81" s="176">
        <f t="shared" ca="1" si="13"/>
        <v>0</v>
      </c>
      <c r="M81" s="176" t="s">
        <v>1709</v>
      </c>
      <c r="N81" s="176">
        <f t="shared" ca="1" si="14"/>
        <v>0</v>
      </c>
      <c r="O81" s="176" t="s">
        <v>1710</v>
      </c>
      <c r="P81" s="176">
        <f t="shared" ca="1" si="12"/>
        <v>0</v>
      </c>
    </row>
    <row r="82" spans="1:16" x14ac:dyDescent="0.3">
      <c r="B82" s="131" t="s">
        <v>1026</v>
      </c>
      <c r="C82"/>
      <c r="D82" s="549"/>
      <c r="E82" s="549"/>
      <c r="G82" s="244">
        <f>(D82+E82)*-1</f>
        <v>0</v>
      </c>
      <c r="I82" s="132"/>
      <c r="J82" s="206" t="s">
        <v>872</v>
      </c>
      <c r="K82" s="204" t="s">
        <v>518</v>
      </c>
      <c r="L82" s="209">
        <f t="shared" ca="1" si="13"/>
        <v>0</v>
      </c>
      <c r="M82" s="204" t="s">
        <v>1711</v>
      </c>
      <c r="N82" s="209">
        <f t="shared" ca="1" si="14"/>
        <v>0</v>
      </c>
      <c r="O82" s="204" t="s">
        <v>1712</v>
      </c>
      <c r="P82" s="209">
        <f t="shared" ca="1" si="12"/>
        <v>0</v>
      </c>
    </row>
    <row r="83" spans="1:16" x14ac:dyDescent="0.3">
      <c r="B83" s="131"/>
      <c r="C83"/>
      <c r="G83" s="161"/>
      <c r="J83" s="206" t="s">
        <v>816</v>
      </c>
      <c r="K83" s="204" t="s">
        <v>1360</v>
      </c>
      <c r="L83" s="209">
        <f t="shared" ca="1" si="13"/>
        <v>0</v>
      </c>
      <c r="M83" s="204" t="s">
        <v>1495</v>
      </c>
      <c r="N83" s="209">
        <f t="shared" ca="1" si="14"/>
        <v>0</v>
      </c>
      <c r="O83" s="204" t="s">
        <v>1713</v>
      </c>
      <c r="P83" s="209">
        <f t="shared" ca="1" si="12"/>
        <v>0</v>
      </c>
    </row>
    <row r="84" spans="1:16" ht="15" thickBot="1" x14ac:dyDescent="0.35">
      <c r="A84" s="150" t="s">
        <v>869</v>
      </c>
      <c r="B84" s="150"/>
      <c r="C84"/>
      <c r="D84" s="246">
        <f>D81-D82</f>
        <v>0</v>
      </c>
      <c r="E84" s="246">
        <f>E81-E82</f>
        <v>0</v>
      </c>
      <c r="G84" s="246">
        <f>G81+G82</f>
        <v>0</v>
      </c>
      <c r="J84" s="126" t="s">
        <v>873</v>
      </c>
      <c r="K84" s="176" t="s">
        <v>1362</v>
      </c>
      <c r="L84" s="176">
        <f t="shared" ca="1" si="13"/>
        <v>0</v>
      </c>
      <c r="M84" s="176" t="s">
        <v>1497</v>
      </c>
      <c r="N84" s="176">
        <f t="shared" ca="1" si="14"/>
        <v>0</v>
      </c>
      <c r="O84" s="176" t="s">
        <v>1714</v>
      </c>
      <c r="P84" s="176">
        <f t="shared" ca="1" si="12"/>
        <v>0</v>
      </c>
    </row>
    <row r="85" spans="1:16" ht="15" thickTop="1" x14ac:dyDescent="0.3">
      <c r="B85" s="132"/>
      <c r="C85"/>
      <c r="D85" s="186"/>
      <c r="E85" s="186"/>
      <c r="G85" s="186"/>
      <c r="J85" s="206" t="s">
        <v>874</v>
      </c>
      <c r="K85" s="204" t="s">
        <v>531</v>
      </c>
      <c r="L85" s="209">
        <f t="shared" ca="1" si="13"/>
        <v>0</v>
      </c>
      <c r="M85" s="214" t="s">
        <v>1715</v>
      </c>
      <c r="N85" s="209">
        <f t="shared" ca="1" si="14"/>
        <v>0</v>
      </c>
      <c r="O85" s="214" t="s">
        <v>1716</v>
      </c>
      <c r="P85" s="209">
        <f t="shared" ca="1" si="12"/>
        <v>0</v>
      </c>
    </row>
    <row r="86" spans="1:16" x14ac:dyDescent="0.3">
      <c r="A86" s="126" t="s">
        <v>1056</v>
      </c>
      <c r="B86" s="136"/>
      <c r="C86"/>
      <c r="D86" s="139"/>
      <c r="E86" s="139"/>
      <c r="G86" s="140"/>
      <c r="I86" s="131"/>
      <c r="J86" s="216" t="s">
        <v>1023</v>
      </c>
      <c r="K86" s="208" t="s">
        <v>1498</v>
      </c>
      <c r="L86" s="207">
        <f t="shared" ca="1" si="13"/>
        <v>0</v>
      </c>
      <c r="M86" s="196"/>
      <c r="N86" s="196"/>
      <c r="O86" s="204" t="s">
        <v>1717</v>
      </c>
      <c r="P86" s="209">
        <f t="shared" ca="1" si="12"/>
        <v>0</v>
      </c>
    </row>
    <row r="87" spans="1:16" x14ac:dyDescent="0.3">
      <c r="A87" s="126"/>
      <c r="B87" s="136"/>
      <c r="C87"/>
      <c r="D87" s="137"/>
      <c r="E87" s="137"/>
      <c r="F87" s="468"/>
      <c r="G87" s="138"/>
      <c r="I87" s="131"/>
      <c r="J87" s="215" t="s">
        <v>1024</v>
      </c>
      <c r="K87" s="213" t="s">
        <v>323</v>
      </c>
      <c r="L87" s="207">
        <f t="shared" ca="1" si="13"/>
        <v>0</v>
      </c>
      <c r="M87" s="196"/>
      <c r="N87" s="196"/>
      <c r="O87" s="204" t="s">
        <v>1718</v>
      </c>
      <c r="P87" s="209">
        <f t="shared" ca="1" si="12"/>
        <v>0</v>
      </c>
    </row>
    <row r="88" spans="1:16" x14ac:dyDescent="0.3">
      <c r="A88" s="648" t="s">
        <v>1057</v>
      </c>
      <c r="B88" s="131" t="s">
        <v>2239</v>
      </c>
      <c r="C88"/>
      <c r="D88" s="548"/>
      <c r="E88" s="548"/>
      <c r="F88" s="468"/>
      <c r="G88" s="241">
        <f>D88+E88</f>
        <v>0</v>
      </c>
      <c r="J88" s="215" t="s">
        <v>874</v>
      </c>
      <c r="K88" s="208" t="s">
        <v>324</v>
      </c>
      <c r="L88" s="207">
        <f t="shared" ca="1" si="13"/>
        <v>0</v>
      </c>
      <c r="M88" s="196"/>
      <c r="N88" s="196"/>
      <c r="O88" s="204" t="s">
        <v>1719</v>
      </c>
      <c r="P88" s="209">
        <f t="shared" ca="1" si="12"/>
        <v>0</v>
      </c>
    </row>
    <row r="89" spans="1:16" x14ac:dyDescent="0.3">
      <c r="A89" s="126" t="s">
        <v>1058</v>
      </c>
      <c r="B89" s="124" t="s">
        <v>1059</v>
      </c>
      <c r="C89"/>
      <c r="D89" s="617">
        <f>Piirijärjestöt!B9</f>
        <v>0</v>
      </c>
      <c r="E89" s="549"/>
      <c r="F89" s="468"/>
      <c r="G89" s="244">
        <f>(D89+E89)*-1</f>
        <v>0</v>
      </c>
      <c r="I89" s="144"/>
      <c r="J89" s="622" t="s">
        <v>792</v>
      </c>
      <c r="K89" s="639" t="s">
        <v>760</v>
      </c>
      <c r="L89" s="624" t="s">
        <v>1622</v>
      </c>
      <c r="M89" s="176"/>
      <c r="N89" s="203" t="s">
        <v>876</v>
      </c>
      <c r="O89" s="209" t="s">
        <v>1720</v>
      </c>
      <c r="P89" s="209">
        <f t="shared" ca="1" si="12"/>
        <v>0</v>
      </c>
    </row>
    <row r="90" spans="1:16" x14ac:dyDescent="0.3">
      <c r="A90" s="126" t="s">
        <v>1058</v>
      </c>
      <c r="B90" s="124" t="s">
        <v>957</v>
      </c>
      <c r="C90"/>
      <c r="D90" s="617">
        <f>Paikallisyhdistykset!B8</f>
        <v>0</v>
      </c>
      <c r="E90" s="549"/>
      <c r="F90" s="468"/>
      <c r="G90" s="244">
        <f>(D90+E90)*-1</f>
        <v>0</v>
      </c>
      <c r="J90" s="216" t="s">
        <v>845</v>
      </c>
      <c r="K90" s="350" t="s">
        <v>1721</v>
      </c>
      <c r="L90" s="207">
        <f t="shared" ca="1" si="13"/>
        <v>0</v>
      </c>
      <c r="M90" s="176"/>
      <c r="N90" s="131" t="s">
        <v>877</v>
      </c>
      <c r="O90" s="176" t="s">
        <v>1722</v>
      </c>
      <c r="P90" s="176">
        <f t="shared" ca="1" si="12"/>
        <v>0</v>
      </c>
    </row>
    <row r="91" spans="1:16" x14ac:dyDescent="0.3">
      <c r="A91" s="126" t="s">
        <v>1057</v>
      </c>
      <c r="B91" s="131" t="s">
        <v>870</v>
      </c>
      <c r="C91"/>
      <c r="D91" s="548"/>
      <c r="E91" s="548"/>
      <c r="F91" s="468"/>
      <c r="G91" s="241">
        <f>D91+E91</f>
        <v>0</v>
      </c>
      <c r="H91" s="511"/>
      <c r="J91" s="131" t="s">
        <v>1751</v>
      </c>
      <c r="K91" s="364" t="s">
        <v>1606</v>
      </c>
      <c r="L91" s="640">
        <f t="shared" ca="1" si="13"/>
        <v>0</v>
      </c>
      <c r="M91" s="176"/>
      <c r="N91" s="131" t="s">
        <v>878</v>
      </c>
      <c r="O91" s="176" t="s">
        <v>1723</v>
      </c>
      <c r="P91" s="176">
        <f t="shared" ca="1" si="12"/>
        <v>0</v>
      </c>
    </row>
    <row r="92" spans="1:16" x14ac:dyDescent="0.3">
      <c r="A92" s="126" t="s">
        <v>1057</v>
      </c>
      <c r="B92" s="131" t="s">
        <v>871</v>
      </c>
      <c r="C92"/>
      <c r="D92" s="548"/>
      <c r="E92" s="548"/>
      <c r="G92" s="241">
        <f>D92+E92</f>
        <v>0</v>
      </c>
      <c r="H92" s="511"/>
      <c r="J92" s="131">
        <v>2</v>
      </c>
      <c r="K92" s="364" t="s">
        <v>1724</v>
      </c>
      <c r="L92" s="365">
        <f t="shared" ca="1" si="13"/>
        <v>0</v>
      </c>
      <c r="M92" s="176"/>
      <c r="N92" s="131" t="s">
        <v>879</v>
      </c>
      <c r="O92" s="176" t="s">
        <v>1725</v>
      </c>
      <c r="P92" s="176">
        <f t="shared" ca="1" si="12"/>
        <v>0</v>
      </c>
    </row>
    <row r="93" spans="1:16" x14ac:dyDescent="0.3">
      <c r="B93" s="135"/>
      <c r="C93"/>
      <c r="D93" s="133"/>
      <c r="E93" s="133"/>
      <c r="G93" s="134"/>
      <c r="H93" s="376"/>
      <c r="I93" s="131"/>
      <c r="J93" s="131">
        <v>3</v>
      </c>
      <c r="K93" s="364" t="s">
        <v>1366</v>
      </c>
      <c r="L93" s="365">
        <f t="shared" ca="1" si="13"/>
        <v>0</v>
      </c>
      <c r="M93" s="176"/>
      <c r="N93" s="203" t="s">
        <v>880</v>
      </c>
      <c r="O93" s="209" t="s">
        <v>1726</v>
      </c>
      <c r="P93" s="209">
        <f t="shared" ca="1" si="12"/>
        <v>0</v>
      </c>
    </row>
    <row r="94" spans="1:16" x14ac:dyDescent="0.3">
      <c r="A94" s="150" t="s">
        <v>872</v>
      </c>
      <c r="C94"/>
      <c r="D94" s="241">
        <f>D88-D89-D90+D91+D92</f>
        <v>0</v>
      </c>
      <c r="E94" s="241">
        <f>E88-E89-E90+E91+E92</f>
        <v>0</v>
      </c>
      <c r="G94" s="241">
        <f>SUM(G88:G92)</f>
        <v>0</v>
      </c>
      <c r="H94" s="376"/>
      <c r="I94" s="131"/>
      <c r="J94" s="131">
        <v>4</v>
      </c>
      <c r="K94" s="364" t="s">
        <v>1367</v>
      </c>
      <c r="L94" s="365">
        <f t="shared" ca="1" si="13"/>
        <v>0</v>
      </c>
      <c r="M94" s="176"/>
      <c r="N94" s="131" t="s">
        <v>881</v>
      </c>
      <c r="O94" s="176" t="s">
        <v>1727</v>
      </c>
      <c r="P94" s="176">
        <f t="shared" ca="1" si="12"/>
        <v>0</v>
      </c>
    </row>
    <row r="95" spans="1:16" x14ac:dyDescent="0.3">
      <c r="A95" s="141"/>
      <c r="B95" s="141"/>
      <c r="C95"/>
      <c r="D95" s="194"/>
      <c r="E95" s="194"/>
      <c r="G95" s="194"/>
      <c r="I95" s="131"/>
      <c r="J95" s="131">
        <v>5</v>
      </c>
      <c r="K95" s="364" t="s">
        <v>1382</v>
      </c>
      <c r="L95" s="365">
        <f t="shared" ca="1" si="13"/>
        <v>0</v>
      </c>
      <c r="M95" s="176"/>
      <c r="N95" s="131" t="s">
        <v>882</v>
      </c>
      <c r="O95" s="176" t="s">
        <v>1728</v>
      </c>
      <c r="P95" s="176">
        <f t="shared" ca="1" si="12"/>
        <v>0</v>
      </c>
    </row>
    <row r="96" spans="1:16" ht="15" thickBot="1" x14ac:dyDescent="0.35">
      <c r="A96" s="150" t="s">
        <v>816</v>
      </c>
      <c r="B96" s="150"/>
      <c r="C96"/>
      <c r="D96" s="246">
        <f>D94+D84+D77+D58+D30</f>
        <v>0</v>
      </c>
      <c r="E96" s="246">
        <f>E94+E84+E77+E58+E30</f>
        <v>0</v>
      </c>
      <c r="G96" s="246">
        <f>G94+G84+G77+G58+G30</f>
        <v>0</v>
      </c>
      <c r="I96" s="131"/>
      <c r="J96" s="131">
        <v>6</v>
      </c>
      <c r="K96" s="364" t="s">
        <v>1383</v>
      </c>
      <c r="L96" s="365">
        <f t="shared" ca="1" si="13"/>
        <v>0</v>
      </c>
      <c r="M96" s="176"/>
      <c r="N96" s="131" t="s">
        <v>883</v>
      </c>
      <c r="O96" s="176" t="s">
        <v>1729</v>
      </c>
      <c r="P96" s="176">
        <f t="shared" ca="1" si="12"/>
        <v>0</v>
      </c>
    </row>
    <row r="97" spans="1:16" ht="15" thickTop="1" x14ac:dyDescent="0.3">
      <c r="A97" s="126"/>
      <c r="B97" s="126"/>
      <c r="C97"/>
      <c r="D97" s="188"/>
      <c r="E97" s="188"/>
      <c r="G97" s="249"/>
      <c r="I97" s="131"/>
      <c r="J97" s="216" t="s">
        <v>1065</v>
      </c>
      <c r="K97" s="350" t="s">
        <v>1368</v>
      </c>
      <c r="L97" s="207">
        <f t="shared" ca="1" si="13"/>
        <v>0</v>
      </c>
      <c r="M97" s="176"/>
      <c r="N97" s="203" t="s">
        <v>884</v>
      </c>
      <c r="O97" s="209" t="s">
        <v>1730</v>
      </c>
      <c r="P97" s="209">
        <f t="shared" ca="1" si="12"/>
        <v>0</v>
      </c>
    </row>
    <row r="98" spans="1:16" x14ac:dyDescent="0.3">
      <c r="A98" s="126" t="s">
        <v>873</v>
      </c>
      <c r="B98" s="126"/>
      <c r="C98"/>
      <c r="D98" s="548"/>
      <c r="E98" s="548"/>
      <c r="G98" s="241">
        <f>D98+E98</f>
        <v>0</v>
      </c>
      <c r="I98" s="131"/>
      <c r="J98" s="203" t="s">
        <v>824</v>
      </c>
      <c r="K98" s="350" t="s">
        <v>1312</v>
      </c>
      <c r="L98" s="207">
        <f t="shared" ca="1" si="13"/>
        <v>0</v>
      </c>
      <c r="M98" s="176"/>
      <c r="N98" s="131" t="s">
        <v>886</v>
      </c>
      <c r="O98" s="176" t="s">
        <v>1731</v>
      </c>
      <c r="P98" s="176">
        <f t="shared" ca="1" si="12"/>
        <v>0</v>
      </c>
    </row>
    <row r="99" spans="1:16" x14ac:dyDescent="0.3">
      <c r="A99" s="126"/>
      <c r="B99" s="126"/>
      <c r="C99"/>
      <c r="G99" s="161"/>
      <c r="I99" s="131"/>
      <c r="J99" s="622" t="s">
        <v>825</v>
      </c>
      <c r="K99" s="624" t="s">
        <v>1622</v>
      </c>
      <c r="L99" s="624" t="s">
        <v>1622</v>
      </c>
      <c r="M99" s="176"/>
      <c r="N99" s="131" t="s">
        <v>959</v>
      </c>
      <c r="O99" s="176" t="s">
        <v>1732</v>
      </c>
      <c r="P99" s="176">
        <f t="shared" ca="1" si="12"/>
        <v>0</v>
      </c>
    </row>
    <row r="100" spans="1:16" ht="15" thickBot="1" x14ac:dyDescent="0.35">
      <c r="A100" s="150" t="s">
        <v>874</v>
      </c>
      <c r="B100" s="150"/>
      <c r="C100"/>
      <c r="D100" s="246">
        <f>D96+D98</f>
        <v>0</v>
      </c>
      <c r="E100" s="246">
        <f>E96+E98</f>
        <v>0</v>
      </c>
      <c r="G100" s="246">
        <f>G96+G98</f>
        <v>0</v>
      </c>
      <c r="H100" s="375"/>
      <c r="I100" s="131"/>
      <c r="J100" s="631" t="s">
        <v>826</v>
      </c>
      <c r="K100" s="624" t="s">
        <v>1622</v>
      </c>
      <c r="L100" s="624" t="s">
        <v>1622</v>
      </c>
      <c r="M100" s="176"/>
      <c r="N100" s="131" t="s">
        <v>958</v>
      </c>
      <c r="O100" s="176" t="s">
        <v>1733</v>
      </c>
      <c r="P100" s="176">
        <f t="shared" ca="1" si="12"/>
        <v>0</v>
      </c>
    </row>
    <row r="101" spans="1:16" ht="15" thickTop="1" x14ac:dyDescent="0.3">
      <c r="A101" s="126"/>
      <c r="B101" s="126"/>
      <c r="C101"/>
      <c r="D101" s="186"/>
      <c r="E101" s="186"/>
      <c r="G101" s="186"/>
      <c r="H101" s="375"/>
      <c r="I101" s="131"/>
      <c r="J101" s="216" t="s">
        <v>814</v>
      </c>
      <c r="K101" s="348" t="s">
        <v>520</v>
      </c>
      <c r="L101" s="209">
        <f t="shared" ca="1" si="13"/>
        <v>0</v>
      </c>
      <c r="M101" s="176"/>
      <c r="N101" s="205" t="s">
        <v>884</v>
      </c>
      <c r="O101" s="209" t="s">
        <v>1734</v>
      </c>
      <c r="P101" s="209">
        <f t="shared" ca="1" si="12"/>
        <v>0</v>
      </c>
    </row>
    <row r="102" spans="1:16" x14ac:dyDescent="0.3">
      <c r="A102" s="126"/>
      <c r="B102" s="126"/>
      <c r="C102"/>
      <c r="D102" s="152"/>
      <c r="E102" s="152"/>
      <c r="G102" s="161"/>
      <c r="H102" s="375"/>
      <c r="I102" s="131"/>
      <c r="J102" s="215" t="s">
        <v>815</v>
      </c>
      <c r="K102" s="348" t="s">
        <v>521</v>
      </c>
      <c r="L102" s="209">
        <f t="shared" ca="1" si="13"/>
        <v>0</v>
      </c>
      <c r="M102" s="187"/>
      <c r="N102" s="217" t="s">
        <v>817</v>
      </c>
      <c r="O102" s="348" t="s">
        <v>1735</v>
      </c>
      <c r="P102" s="209">
        <f t="shared" ca="1" si="12"/>
        <v>0</v>
      </c>
    </row>
    <row r="103" spans="1:16" x14ac:dyDescent="0.3">
      <c r="A103" s="124" t="s">
        <v>1023</v>
      </c>
      <c r="C103"/>
      <c r="D103" s="241">
        <f>D15+D44+D67+D81+D94+D98</f>
        <v>0</v>
      </c>
      <c r="E103"/>
      <c r="G103" s="241">
        <f>G15+G44+G67+G81+G94+G98</f>
        <v>0</v>
      </c>
      <c r="H103" s="473"/>
      <c r="I103" s="131"/>
      <c r="J103" s="206" t="s">
        <v>827</v>
      </c>
      <c r="K103" s="348" t="s">
        <v>522</v>
      </c>
      <c r="L103" s="209">
        <f t="shared" ca="1" si="13"/>
        <v>0</v>
      </c>
      <c r="M103" s="187"/>
      <c r="N103" s="166" t="s">
        <v>818</v>
      </c>
      <c r="O103" s="348" t="s">
        <v>1736</v>
      </c>
      <c r="P103" s="209">
        <f t="shared" ref="P103:P108" ca="1" si="15">INDIRECT(O103)</f>
        <v>0</v>
      </c>
    </row>
    <row r="104" spans="1:16" x14ac:dyDescent="0.3">
      <c r="A104" s="141" t="s">
        <v>1024</v>
      </c>
      <c r="B104" s="141"/>
      <c r="C104"/>
      <c r="D104" s="244">
        <f>D56+D75-D82-D28</f>
        <v>0</v>
      </c>
      <c r="E104"/>
      <c r="G104" s="244">
        <f>G28+G56+G75+G82</f>
        <v>0</v>
      </c>
      <c r="H104" s="478"/>
      <c r="I104" s="131"/>
      <c r="J104" s="219" t="s">
        <v>828</v>
      </c>
      <c r="K104" s="219" t="s">
        <v>325</v>
      </c>
      <c r="L104" s="219" t="str">
        <f t="shared" ca="1" si="13"/>
        <v/>
      </c>
      <c r="M104" s="187"/>
      <c r="N104" s="218" t="s">
        <v>1394</v>
      </c>
      <c r="O104" s="349" t="s">
        <v>1737</v>
      </c>
      <c r="P104" s="638" t="str">
        <f ca="1">INDIRECT(O104)</f>
        <v/>
      </c>
    </row>
    <row r="105" spans="1:16" ht="15" thickBot="1" x14ac:dyDescent="0.35">
      <c r="A105" s="141" t="s">
        <v>874</v>
      </c>
      <c r="B105" s="141"/>
      <c r="C105"/>
      <c r="D105" s="246">
        <f>D103+D104</f>
        <v>0</v>
      </c>
      <c r="E105"/>
      <c r="G105" s="246">
        <f>G103+G104</f>
        <v>0</v>
      </c>
      <c r="H105" s="475"/>
      <c r="M105" s="187"/>
      <c r="N105" s="217" t="s">
        <v>819</v>
      </c>
      <c r="O105" s="348" t="s">
        <v>1738</v>
      </c>
      <c r="P105" s="209">
        <f t="shared" ca="1" si="15"/>
        <v>0</v>
      </c>
    </row>
    <row r="106" spans="1:16" ht="15" thickTop="1" x14ac:dyDescent="0.3">
      <c r="A106" s="141"/>
      <c r="B106" s="141"/>
      <c r="C106"/>
      <c r="G106" s="161"/>
      <c r="H106" s="475"/>
      <c r="M106" s="187"/>
      <c r="N106" s="217" t="s">
        <v>820</v>
      </c>
      <c r="O106" s="348" t="s">
        <v>1739</v>
      </c>
      <c r="P106" s="209">
        <f t="shared" ca="1" si="15"/>
        <v>0</v>
      </c>
    </row>
    <row r="107" spans="1:16" x14ac:dyDescent="0.3">
      <c r="C107"/>
      <c r="G107" s="161"/>
      <c r="H107" s="475"/>
      <c r="M107" s="187"/>
      <c r="N107" s="220" t="s">
        <v>821</v>
      </c>
      <c r="O107" s="219" t="s">
        <v>1740</v>
      </c>
      <c r="P107" s="219" t="str">
        <f t="shared" ca="1" si="15"/>
        <v/>
      </c>
    </row>
    <row r="108" spans="1:16" x14ac:dyDescent="0.3">
      <c r="A108" s="126" t="s">
        <v>887</v>
      </c>
      <c r="B108" s="126"/>
      <c r="C108"/>
      <c r="G108" s="161"/>
      <c r="H108" s="475"/>
      <c r="M108" s="187"/>
      <c r="N108" s="203" t="s">
        <v>822</v>
      </c>
      <c r="O108" s="350" t="s">
        <v>1749</v>
      </c>
      <c r="P108" s="207">
        <f t="shared" ca="1" si="15"/>
        <v>0</v>
      </c>
    </row>
    <row r="109" spans="1:16" x14ac:dyDescent="0.3">
      <c r="A109" s="126"/>
      <c r="B109" s="126"/>
      <c r="C109"/>
      <c r="G109" s="161"/>
      <c r="H109" s="478"/>
      <c r="M109" s="187"/>
      <c r="O109" s="187"/>
    </row>
    <row r="110" spans="1:16" x14ac:dyDescent="0.3">
      <c r="A110" s="126" t="s">
        <v>875</v>
      </c>
      <c r="B110" s="126"/>
      <c r="C110"/>
      <c r="G110" s="161"/>
      <c r="H110" s="475"/>
      <c r="M110" s="197"/>
      <c r="O110" s="197"/>
    </row>
    <row r="111" spans="1:16" x14ac:dyDescent="0.3">
      <c r="A111" s="126" t="s">
        <v>876</v>
      </c>
      <c r="B111" s="126"/>
      <c r="C111"/>
      <c r="E111" s="185"/>
      <c r="G111" s="241">
        <f>SUM(G112:G114)</f>
        <v>0</v>
      </c>
      <c r="H111" s="475"/>
      <c r="M111" s="197"/>
      <c r="O111" s="197"/>
    </row>
    <row r="112" spans="1:16" x14ac:dyDescent="0.3">
      <c r="B112" s="131" t="s">
        <v>877</v>
      </c>
      <c r="C112"/>
      <c r="G112" s="548"/>
      <c r="H112" s="475"/>
      <c r="M112" s="197"/>
      <c r="O112" s="197"/>
    </row>
    <row r="113" spans="1:18" x14ac:dyDescent="0.3">
      <c r="B113" s="131" t="s">
        <v>878</v>
      </c>
      <c r="C113"/>
      <c r="G113" s="548"/>
      <c r="H113" s="475"/>
      <c r="M113" s="197"/>
      <c r="O113" s="197"/>
    </row>
    <row r="114" spans="1:18" x14ac:dyDescent="0.3">
      <c r="B114" s="131" t="s">
        <v>879</v>
      </c>
      <c r="C114"/>
      <c r="G114" s="548"/>
      <c r="H114" s="475"/>
      <c r="M114" s="197"/>
      <c r="O114" s="197"/>
      <c r="R114" s="176"/>
    </row>
    <row r="115" spans="1:18" x14ac:dyDescent="0.3">
      <c r="A115" s="126" t="s">
        <v>880</v>
      </c>
      <c r="B115" s="126"/>
      <c r="C115"/>
      <c r="E115" s="185"/>
      <c r="G115" s="241">
        <f>SUM(G116:G118)</f>
        <v>0</v>
      </c>
      <c r="H115" s="475"/>
      <c r="M115" s="197"/>
      <c r="O115" s="197"/>
      <c r="R115" s="176"/>
    </row>
    <row r="116" spans="1:18" x14ac:dyDescent="0.3">
      <c r="B116" s="131" t="s">
        <v>881</v>
      </c>
      <c r="C116"/>
      <c r="G116" s="548"/>
      <c r="H116" s="475"/>
      <c r="M116" s="197"/>
      <c r="O116" s="197"/>
      <c r="R116" s="176"/>
    </row>
    <row r="117" spans="1:18" x14ac:dyDescent="0.3">
      <c r="B117" s="131" t="s">
        <v>882</v>
      </c>
      <c r="C117"/>
      <c r="G117" s="548"/>
      <c r="H117" s="475"/>
      <c r="M117" s="197"/>
      <c r="O117" s="197"/>
      <c r="R117" s="176"/>
    </row>
    <row r="118" spans="1:18" x14ac:dyDescent="0.3">
      <c r="B118" s="131" t="s">
        <v>883</v>
      </c>
      <c r="C118"/>
      <c r="G118" s="548"/>
      <c r="H118" s="475"/>
      <c r="M118" s="197"/>
      <c r="O118" s="197"/>
      <c r="R118" s="176"/>
    </row>
    <row r="119" spans="1:18" x14ac:dyDescent="0.3">
      <c r="A119" s="126" t="s">
        <v>884</v>
      </c>
      <c r="B119" s="126"/>
      <c r="C119"/>
      <c r="E119" s="190"/>
      <c r="G119" s="241">
        <f>G111+G115</f>
        <v>0</v>
      </c>
      <c r="H119" s="475"/>
      <c r="M119" s="197"/>
      <c r="O119" s="197"/>
    </row>
    <row r="120" spans="1:18" x14ac:dyDescent="0.3">
      <c r="A120" s="126"/>
      <c r="B120" s="126"/>
      <c r="C120"/>
      <c r="G120" s="132"/>
      <c r="H120" s="475"/>
      <c r="M120" s="197"/>
      <c r="O120" s="197"/>
    </row>
    <row r="121" spans="1:18" x14ac:dyDescent="0.3">
      <c r="A121" s="126" t="s">
        <v>885</v>
      </c>
      <c r="B121" s="126"/>
      <c r="C121"/>
      <c r="G121" s="124"/>
      <c r="H121" s="475"/>
      <c r="M121" s="197"/>
      <c r="O121" s="197"/>
    </row>
    <row r="122" spans="1:18" x14ac:dyDescent="0.3">
      <c r="A122" s="126"/>
      <c r="B122" s="131" t="s">
        <v>886</v>
      </c>
      <c r="C122"/>
      <c r="G122" s="548"/>
      <c r="H122" s="475"/>
      <c r="M122" s="197"/>
      <c r="O122" s="197"/>
    </row>
    <row r="123" spans="1:18" x14ac:dyDescent="0.3">
      <c r="A123" s="126"/>
      <c r="B123" s="131" t="s">
        <v>959</v>
      </c>
      <c r="C123"/>
      <c r="G123" s="548"/>
      <c r="H123" s="478"/>
      <c r="M123" s="197"/>
      <c r="O123" s="197"/>
    </row>
    <row r="124" spans="1:18" x14ac:dyDescent="0.3">
      <c r="B124" s="131" t="s">
        <v>958</v>
      </c>
      <c r="C124"/>
      <c r="G124" s="548"/>
      <c r="H124" s="475"/>
      <c r="M124" s="197"/>
      <c r="O124" s="197"/>
    </row>
    <row r="125" spans="1:18" x14ac:dyDescent="0.3">
      <c r="A125" s="125" t="s">
        <v>884</v>
      </c>
      <c r="B125" s="126"/>
      <c r="C125"/>
      <c r="E125" s="190"/>
      <c r="G125" s="241">
        <f>SUM(G122:G124)</f>
        <v>0</v>
      </c>
      <c r="H125" s="475"/>
    </row>
    <row r="126" spans="1:18" x14ac:dyDescent="0.3">
      <c r="A126" s="125"/>
      <c r="B126" s="126"/>
      <c r="C126"/>
      <c r="G126" s="151"/>
      <c r="H126" s="475"/>
    </row>
    <row r="127" spans="1:18" x14ac:dyDescent="0.3">
      <c r="A127" s="132" t="s">
        <v>817</v>
      </c>
      <c r="C127"/>
      <c r="E127" s="191"/>
      <c r="G127" s="244">
        <f>G117+G118</f>
        <v>0</v>
      </c>
      <c r="H127" s="475"/>
    </row>
    <row r="128" spans="1:18" x14ac:dyDescent="0.3">
      <c r="A128" s="124" t="s">
        <v>818</v>
      </c>
      <c r="B128" s="126"/>
      <c r="C128"/>
      <c r="E128" s="191"/>
      <c r="G128" s="244">
        <f>G124</f>
        <v>0</v>
      </c>
      <c r="H128" s="475"/>
    </row>
    <row r="129" spans="1:8" x14ac:dyDescent="0.3">
      <c r="A129" s="126" t="s">
        <v>318</v>
      </c>
      <c r="C129"/>
      <c r="E129"/>
      <c r="G129" s="283" t="str">
        <f>IF(G127*G128=0,"",G127/G128)</f>
        <v/>
      </c>
      <c r="H129" s="478"/>
    </row>
    <row r="130" spans="1:8" x14ac:dyDescent="0.3">
      <c r="B130" s="132"/>
      <c r="C130"/>
      <c r="E130"/>
      <c r="G130" s="152"/>
      <c r="H130" s="475"/>
    </row>
    <row r="131" spans="1:8" x14ac:dyDescent="0.3">
      <c r="A131" s="132" t="s">
        <v>819</v>
      </c>
      <c r="B131" s="153"/>
      <c r="C131"/>
      <c r="E131" s="192"/>
      <c r="G131" s="244">
        <f>G122</f>
        <v>0</v>
      </c>
      <c r="H131" s="475"/>
    </row>
    <row r="132" spans="1:8" x14ac:dyDescent="0.3">
      <c r="A132" s="153" t="s">
        <v>820</v>
      </c>
      <c r="B132" s="150"/>
      <c r="C132"/>
      <c r="E132" s="192"/>
      <c r="G132" s="244">
        <f>G125</f>
        <v>0</v>
      </c>
      <c r="H132" s="475"/>
    </row>
    <row r="133" spans="1:8" x14ac:dyDescent="0.3">
      <c r="A133" s="150" t="s">
        <v>821</v>
      </c>
      <c r="C133"/>
      <c r="D133" s="132"/>
      <c r="E133" s="192"/>
      <c r="G133" s="284" t="str">
        <f>IF(G131*G132=0,"",G131/G132)</f>
        <v/>
      </c>
      <c r="H133" s="478"/>
    </row>
    <row r="134" spans="1:8" x14ac:dyDescent="0.3">
      <c r="A134" s="125"/>
      <c r="B134" s="136"/>
      <c r="C134"/>
      <c r="D134" s="132"/>
      <c r="E134"/>
      <c r="H134" s="475"/>
    </row>
    <row r="135" spans="1:8" x14ac:dyDescent="0.3">
      <c r="A135" s="126" t="s">
        <v>960</v>
      </c>
      <c r="B135" s="136"/>
      <c r="C135"/>
      <c r="D135" s="154" t="s">
        <v>779</v>
      </c>
      <c r="E135"/>
      <c r="G135" s="155"/>
      <c r="H135" s="475"/>
    </row>
    <row r="136" spans="1:8" x14ac:dyDescent="0.3">
      <c r="A136" s="126" t="s">
        <v>822</v>
      </c>
      <c r="B136" s="126"/>
      <c r="C136"/>
      <c r="D136" s="244">
        <f>ABS(D28)</f>
        <v>0</v>
      </c>
      <c r="E136" s="189"/>
      <c r="G136" s="140"/>
      <c r="H136" s="475"/>
    </row>
    <row r="137" spans="1:8" x14ac:dyDescent="0.3">
      <c r="A137" s="126"/>
      <c r="B137" s="126"/>
      <c r="C137"/>
      <c r="D137" s="151"/>
      <c r="E137"/>
      <c r="G137" s="157"/>
      <c r="H137" s="478"/>
    </row>
    <row r="138" spans="1:8" x14ac:dyDescent="0.3">
      <c r="C138"/>
      <c r="D138"/>
      <c r="E138"/>
      <c r="G138" s="157"/>
      <c r="H138" s="432"/>
    </row>
    <row r="139" spans="1:8" x14ac:dyDescent="0.3">
      <c r="A139" s="126" t="s">
        <v>823</v>
      </c>
      <c r="B139"/>
      <c r="C139"/>
      <c r="D139"/>
      <c r="E139"/>
      <c r="G139"/>
      <c r="H139" s="432"/>
    </row>
    <row r="140" spans="1:8" x14ac:dyDescent="0.3">
      <c r="A140" s="131" t="s">
        <v>845</v>
      </c>
      <c r="C140"/>
      <c r="D140" s="613">
        <f>D12</f>
        <v>0</v>
      </c>
      <c r="E140" s="359"/>
      <c r="G140" s="140"/>
      <c r="H140" s="432"/>
    </row>
    <row r="141" spans="1:8" x14ac:dyDescent="0.3">
      <c r="A141" s="152" t="s">
        <v>1627</v>
      </c>
      <c r="B141" s="489"/>
      <c r="C141"/>
      <c r="D141" s="477"/>
      <c r="E141" s="139"/>
      <c r="G141"/>
      <c r="H141" s="433"/>
    </row>
    <row r="142" spans="1:8" x14ac:dyDescent="0.3">
      <c r="B142" s="621" t="s">
        <v>792</v>
      </c>
      <c r="C142"/>
      <c r="D142" s="548"/>
      <c r="E142" s="156"/>
      <c r="G142" s="140"/>
      <c r="H142" s="432"/>
    </row>
    <row r="143" spans="1:8" x14ac:dyDescent="0.3">
      <c r="B143" s="550"/>
      <c r="C143"/>
      <c r="D143" s="548"/>
      <c r="E143" s="156"/>
      <c r="G143" s="140"/>
      <c r="H143" s="432"/>
    </row>
    <row r="144" spans="1:8" x14ac:dyDescent="0.3">
      <c r="B144" s="550"/>
      <c r="C144"/>
      <c r="D144" s="548"/>
      <c r="E144" s="156"/>
      <c r="G144" s="140"/>
      <c r="H144" s="432"/>
    </row>
    <row r="145" spans="1:8" x14ac:dyDescent="0.3">
      <c r="B145" s="550"/>
      <c r="C145"/>
      <c r="D145" s="548"/>
      <c r="E145" s="156"/>
      <c r="G145" s="140"/>
      <c r="H145" s="433"/>
    </row>
    <row r="146" spans="1:8" x14ac:dyDescent="0.3">
      <c r="B146" s="550"/>
      <c r="C146"/>
      <c r="D146" s="548"/>
      <c r="E146" s="156"/>
      <c r="G146" s="140"/>
    </row>
    <row r="147" spans="1:8" x14ac:dyDescent="0.3">
      <c r="B147" s="550"/>
      <c r="C147"/>
      <c r="D147" s="548"/>
      <c r="E147" s="156"/>
      <c r="G147" s="140"/>
    </row>
    <row r="148" spans="1:8" x14ac:dyDescent="0.3">
      <c r="A148" s="124" t="s">
        <v>1065</v>
      </c>
      <c r="B148" s="150"/>
      <c r="C148"/>
      <c r="D148" s="244">
        <f>SUM(D142:D147)</f>
        <v>0</v>
      </c>
      <c r="E148" s="193"/>
      <c r="G148" s="140"/>
    </row>
    <row r="149" spans="1:8" ht="15" thickBot="1" x14ac:dyDescent="0.35">
      <c r="A149" s="126" t="s">
        <v>824</v>
      </c>
      <c r="C149"/>
      <c r="D149" s="244">
        <f>D136-D140-D148</f>
        <v>0</v>
      </c>
      <c r="E149" s="193"/>
      <c r="G149" s="140"/>
    </row>
    <row r="150" spans="1:8" ht="15" thickTop="1" x14ac:dyDescent="0.3">
      <c r="A150" s="126"/>
      <c r="B150" s="131"/>
      <c r="C150"/>
      <c r="D150" s="158"/>
      <c r="E150" s="153"/>
      <c r="G150" s="140"/>
    </row>
    <row r="151" spans="1:8" x14ac:dyDescent="0.3">
      <c r="A151" s="131" t="s">
        <v>814</v>
      </c>
      <c r="B151" s="141"/>
      <c r="C151"/>
      <c r="D151" s="244">
        <f>D88-D89-D90</f>
        <v>0</v>
      </c>
      <c r="E151" s="193"/>
      <c r="G151" s="140"/>
    </row>
    <row r="152" spans="1:8" x14ac:dyDescent="0.3">
      <c r="A152" s="141" t="s">
        <v>815</v>
      </c>
      <c r="B152" s="150"/>
      <c r="C152"/>
      <c r="D152" s="244">
        <f>D91</f>
        <v>0</v>
      </c>
      <c r="E152" s="193"/>
      <c r="G152" s="140"/>
    </row>
    <row r="153" spans="1:8" x14ac:dyDescent="0.3">
      <c r="A153" s="150" t="s">
        <v>827</v>
      </c>
      <c r="C153"/>
      <c r="D153" s="244">
        <f>D151+D152</f>
        <v>0</v>
      </c>
      <c r="E153" s="193"/>
      <c r="G153" s="140"/>
    </row>
    <row r="154" spans="1:8" x14ac:dyDescent="0.3">
      <c r="A154" s="124" t="s">
        <v>828</v>
      </c>
      <c r="C154"/>
      <c r="D154" s="284" t="str">
        <f>IF(D149*D153=0,"",ABS(D153)/ABS(D149))</f>
        <v/>
      </c>
      <c r="F154" s="615" t="s">
        <v>1642</v>
      </c>
      <c r="G154" s="241" t="str">
        <f>IFERROR(IF(D154&gt;0.9,(D153-D149*0.9)*D151/D153,0),"")</f>
        <v/>
      </c>
    </row>
    <row r="155" spans="1:8" x14ac:dyDescent="0.3">
      <c r="C155"/>
      <c r="D155" s="250"/>
      <c r="E155" s="153"/>
      <c r="G155" s="157"/>
    </row>
    <row r="156" spans="1:8" x14ac:dyDescent="0.3">
      <c r="A156" s="126"/>
      <c r="B156" s="126"/>
      <c r="C156"/>
    </row>
    <row r="157" spans="1:8" x14ac:dyDescent="0.3">
      <c r="C157"/>
      <c r="D157" s="132"/>
      <c r="E157" s="139"/>
      <c r="G157" s="140"/>
    </row>
    <row r="158" spans="1:8" x14ac:dyDescent="0.3">
      <c r="C158"/>
      <c r="D158" s="132"/>
      <c r="E158" s="139"/>
      <c r="G158" s="140"/>
    </row>
    <row r="159" spans="1:8" x14ac:dyDescent="0.3">
      <c r="C159"/>
      <c r="D159" s="132"/>
      <c r="E159" s="139"/>
      <c r="G159" s="140"/>
    </row>
    <row r="160" spans="1:8" x14ac:dyDescent="0.3">
      <c r="C160"/>
      <c r="D160" s="132"/>
      <c r="E160" s="153"/>
      <c r="G160" s="157"/>
    </row>
    <row r="161" spans="2:7" x14ac:dyDescent="0.3">
      <c r="C161"/>
      <c r="D161" s="132"/>
      <c r="E161" s="139"/>
      <c r="G161" s="140"/>
    </row>
    <row r="162" spans="2:7" x14ac:dyDescent="0.3">
      <c r="C162"/>
      <c r="D162" s="132"/>
      <c r="E162" s="139"/>
      <c r="G162" s="140"/>
    </row>
    <row r="163" spans="2:7" x14ac:dyDescent="0.3">
      <c r="C163"/>
      <c r="D163" s="132"/>
      <c r="E163" s="159"/>
      <c r="G163" s="160"/>
    </row>
    <row r="164" spans="2:7" x14ac:dyDescent="0.3">
      <c r="B164" s="132"/>
      <c r="C164"/>
      <c r="D164" s="152"/>
      <c r="E164" s="152"/>
      <c r="G164" s="161"/>
    </row>
    <row r="165" spans="2:7" x14ac:dyDescent="0.3">
      <c r="D165" s="162"/>
      <c r="E165" s="162"/>
      <c r="G165" s="163"/>
    </row>
    <row r="167" spans="2:7" x14ac:dyDescent="0.3">
      <c r="D167" s="152"/>
    </row>
    <row r="189" spans="10:10" x14ac:dyDescent="0.3">
      <c r="J189" s="132"/>
    </row>
  </sheetData>
  <sheetProtection password="ED53" sheet="1" objects="1" scenarios="1" selectLockedCells="1"/>
  <phoneticPr fontId="28" type="noConversion"/>
  <conditionalFormatting sqref="F20:F23">
    <cfRule type="cellIs" dxfId="1" priority="1" operator="between">
      <formula>0.001</formula>
      <formula>0.999</formula>
    </cfRule>
    <cfRule type="cellIs" dxfId="0" priority="2" operator="equal">
      <formula>1</formula>
    </cfRule>
  </conditionalFormatting>
  <dataValidations count="7">
    <dataValidation operator="lessThanOrEqual" allowBlank="1" showInputMessage="1" showErrorMessage="1" error="Kirjoittamasi luku pitää olla nolla  tai negatiivinen" sqref="E46 E32:E34 E43"/>
    <dataValidation type="decimal" errorStyle="warning" operator="lessThanOrEqual" allowBlank="1" showErrorMessage="1" error="Normaalisti tähän lokeroon kirjoitetaan negatiivinen luku (miinusmerkki luvun eteen)_x000a_" sqref="D69:E69 D79:E80">
      <formula1>0</formula1>
    </dataValidation>
    <dataValidation operator="lessThanOrEqual" allowBlank="1" showInputMessage="1" showErrorMessage="1" sqref="G98 G88:G92 G35:G42 G56 G63:G65 G47:G54 G70:G73 G81:G82 G28 G67 G44 G11:G13 G26 G75"/>
    <dataValidation type="decimal" operator="greaterThanOrEqual" allowBlank="1" showInputMessage="1" showErrorMessage="1" error="Kirjoita desimaaliluku" sqref="D35:E42 D63:E65 D81:E81 D88:E88 D91:E92 G112:G114 G116:G118 G123:G124 D11:E13 D142:D147 D44:E44 D67:E67">
      <formula1>0</formula1>
    </dataValidation>
    <dataValidation type="decimal" operator="greaterThanOrEqual" allowBlank="1" showInputMessage="1" showErrorMessage="1" error="Kirjoita desimaaliluku._x000a_Luvusta tulee automaattisesti negatiivinen." sqref="D47:E54 D70:E73 D82:E82 D89:E90 D140 D28:E28 G20:G23 D56:E56 D75:E75">
      <formula1>0</formula1>
    </dataValidation>
    <dataValidation type="decimal" operator="lessThan" allowBlank="1" showInputMessage="1" showErrorMessage="1" error="Kirjoita desimaaliluku" sqref="G122 D98:E98">
      <formula1>100000000</formula1>
    </dataValidation>
    <dataValidation type="decimal" allowBlank="1" showInputMessage="1" showErrorMessage="1" error="Kirjoita luku välillä 0-100" sqref="C20:E23">
      <formula1>0</formula1>
      <formula2>1</formula2>
    </dataValidation>
  </dataValidations>
  <pageMargins left="0.23622047244094491" right="0.23622047244094491" top="0.74803149606299213" bottom="0.74803149606299213" header="0.31496062992125984" footer="0.31496062992125984"/>
  <pageSetup paperSize="9" scale="80" fitToHeight="0" orientation="portrait" r:id="rId1"/>
  <headerFooter>
    <oddHeader>&amp;R&amp;D</oddHeader>
    <oddFooter>&amp;LOPETUS- JA KULTTUURIMINISTERIÖ
PL 29
00023 VALTIONEUVOSTO&amp;R&amp;P / &amp;N</oddFooter>
  </headerFooter>
  <rowBreaks count="2" manualBreakCount="2">
    <brk id="31" max="16383" man="1"/>
    <brk id="107"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12">
    <pageSetUpPr fitToPage="1"/>
  </sheetPr>
  <dimension ref="A1:D250"/>
  <sheetViews>
    <sheetView showGridLines="0" zoomScaleNormal="100" workbookViewId="0">
      <pane ySplit="9" topLeftCell="A10" activePane="bottomLeft" state="frozen"/>
      <selection pane="bottomLeft" activeCell="B10" sqref="B10"/>
    </sheetView>
  </sheetViews>
  <sheetFormatPr defaultRowHeight="14.4" x14ac:dyDescent="0.3"/>
  <cols>
    <col min="1" max="1" width="8" style="447" customWidth="1"/>
    <col min="2" max="2" width="76.109375" customWidth="1"/>
    <col min="3" max="3" width="14.44140625" customWidth="1"/>
  </cols>
  <sheetData>
    <row r="1" spans="1:4" s="435" customFormat="1" ht="21" x14ac:dyDescent="0.4">
      <c r="A1" s="573" t="s">
        <v>732</v>
      </c>
      <c r="B1" s="574"/>
      <c r="C1" s="588" t="s">
        <v>2379</v>
      </c>
      <c r="D1" s="19"/>
    </row>
    <row r="2" spans="1:4" s="435" customFormat="1" x14ac:dyDescent="0.3">
      <c r="A2" s="573" t="s">
        <v>739</v>
      </c>
      <c r="B2" s="576"/>
      <c r="C2" s="575"/>
      <c r="D2" s="19"/>
    </row>
    <row r="3" spans="1:4" s="435" customFormat="1" x14ac:dyDescent="0.3">
      <c r="A3" s="534" t="s">
        <v>2431</v>
      </c>
      <c r="B3" s="576"/>
      <c r="C3" s="575"/>
      <c r="D3" s="19"/>
    </row>
    <row r="4" spans="1:4" s="435" customFormat="1" x14ac:dyDescent="0.3">
      <c r="A4" s="534" t="s">
        <v>2430</v>
      </c>
      <c r="B4" s="576"/>
      <c r="C4" s="575"/>
      <c r="D4" s="19"/>
    </row>
    <row r="5" spans="1:4" s="435" customFormat="1" x14ac:dyDescent="0.3">
      <c r="A5" s="574"/>
      <c r="B5" s="576"/>
      <c r="C5" s="575"/>
      <c r="D5" s="19"/>
    </row>
    <row r="6" spans="1:4" x14ac:dyDescent="0.3">
      <c r="A6" s="578"/>
      <c r="B6" s="568"/>
      <c r="C6" s="568"/>
    </row>
    <row r="7" spans="1:4" s="475" customFormat="1" ht="33.75" customHeight="1" x14ac:dyDescent="0.3">
      <c r="A7" s="604" t="s">
        <v>1638</v>
      </c>
      <c r="B7" s="568"/>
      <c r="C7" s="568"/>
    </row>
    <row r="8" spans="1:4" x14ac:dyDescent="0.3">
      <c r="A8" s="609"/>
      <c r="B8" s="607" t="s">
        <v>1592</v>
      </c>
      <c r="C8" s="606" t="s">
        <v>779</v>
      </c>
    </row>
    <row r="9" spans="1:4" ht="15" thickBot="1" x14ac:dyDescent="0.35">
      <c r="A9" s="610"/>
      <c r="B9" s="608"/>
      <c r="C9" s="605">
        <f>SUM(C10+C26+C42+C58+C74+C90+C106+C122+C138+C154+C170+C186+C202+C218+C234)</f>
        <v>0</v>
      </c>
    </row>
    <row r="10" spans="1:4" ht="15" thickTop="1" x14ac:dyDescent="0.3">
      <c r="A10" s="455" t="s">
        <v>1602</v>
      </c>
      <c r="B10" s="611" t="s">
        <v>1604</v>
      </c>
      <c r="C10" s="460">
        <f>SUM(C11:C25)</f>
        <v>0</v>
      </c>
      <c r="D10" s="452"/>
    </row>
    <row r="11" spans="1:4" x14ac:dyDescent="0.3">
      <c r="A11" s="453" t="s">
        <v>1603</v>
      </c>
      <c r="B11" s="551"/>
      <c r="C11" s="549"/>
      <c r="D11" s="452"/>
    </row>
    <row r="12" spans="1:4" x14ac:dyDescent="0.3">
      <c r="A12" s="453" t="s">
        <v>1603</v>
      </c>
      <c r="B12" s="551"/>
      <c r="C12" s="549"/>
      <c r="D12" s="452"/>
    </row>
    <row r="13" spans="1:4" x14ac:dyDescent="0.3">
      <c r="A13" s="453" t="s">
        <v>1603</v>
      </c>
      <c r="B13" s="551"/>
      <c r="C13" s="549"/>
      <c r="D13" s="452"/>
    </row>
    <row r="14" spans="1:4" x14ac:dyDescent="0.3">
      <c r="A14" s="453" t="s">
        <v>1603</v>
      </c>
      <c r="B14" s="551"/>
      <c r="C14" s="549"/>
    </row>
    <row r="15" spans="1:4" x14ac:dyDescent="0.3">
      <c r="A15" s="453" t="s">
        <v>1603</v>
      </c>
      <c r="B15" s="551"/>
      <c r="C15" s="549"/>
    </row>
    <row r="16" spans="1:4" x14ac:dyDescent="0.3">
      <c r="A16" s="453" t="s">
        <v>1603</v>
      </c>
      <c r="B16" s="551"/>
      <c r="C16" s="549"/>
    </row>
    <row r="17" spans="1:3" x14ac:dyDescent="0.3">
      <c r="A17" s="453" t="s">
        <v>1603</v>
      </c>
      <c r="B17" s="551"/>
      <c r="C17" s="549"/>
    </row>
    <row r="18" spans="1:3" x14ac:dyDescent="0.3">
      <c r="A18" s="453" t="s">
        <v>1603</v>
      </c>
      <c r="B18" s="551"/>
      <c r="C18" s="549"/>
    </row>
    <row r="19" spans="1:3" x14ac:dyDescent="0.3">
      <c r="A19" s="454" t="s">
        <v>1603</v>
      </c>
      <c r="B19" s="552"/>
      <c r="C19" s="553"/>
    </row>
    <row r="20" spans="1:3" x14ac:dyDescent="0.3">
      <c r="A20" s="453" t="s">
        <v>1603</v>
      </c>
      <c r="B20" s="551"/>
      <c r="C20" s="549"/>
    </row>
    <row r="21" spans="1:3" x14ac:dyDescent="0.3">
      <c r="A21" s="618" t="s">
        <v>1603</v>
      </c>
      <c r="B21" s="619"/>
      <c r="C21" s="620"/>
    </row>
    <row r="22" spans="1:3" x14ac:dyDescent="0.3">
      <c r="A22" s="453" t="s">
        <v>1603</v>
      </c>
      <c r="B22" s="551"/>
      <c r="C22" s="549"/>
    </row>
    <row r="23" spans="1:3" x14ac:dyDescent="0.3">
      <c r="A23" s="453" t="s">
        <v>1603</v>
      </c>
      <c r="B23" s="551"/>
      <c r="C23" s="549"/>
    </row>
    <row r="24" spans="1:3" x14ac:dyDescent="0.3">
      <c r="A24" s="454" t="s">
        <v>1603</v>
      </c>
      <c r="B24" s="552"/>
      <c r="C24" s="553"/>
    </row>
    <row r="25" spans="1:3" ht="15" thickBot="1" x14ac:dyDescent="0.35">
      <c r="A25" s="456" t="s">
        <v>1603</v>
      </c>
      <c r="B25" s="554"/>
      <c r="C25" s="555"/>
    </row>
    <row r="26" spans="1:3" ht="15" thickTop="1" x14ac:dyDescent="0.3">
      <c r="A26" s="455" t="s">
        <v>1602</v>
      </c>
      <c r="B26" s="611"/>
      <c r="C26" s="460">
        <f>SUM(C27:C41)</f>
        <v>0</v>
      </c>
    </row>
    <row r="27" spans="1:3" x14ac:dyDescent="0.3">
      <c r="A27" s="453" t="s">
        <v>1603</v>
      </c>
      <c r="B27" s="551"/>
      <c r="C27" s="549"/>
    </row>
    <row r="28" spans="1:3" x14ac:dyDescent="0.3">
      <c r="A28" s="453" t="s">
        <v>1603</v>
      </c>
      <c r="B28" s="551"/>
      <c r="C28" s="549"/>
    </row>
    <row r="29" spans="1:3" x14ac:dyDescent="0.3">
      <c r="A29" s="618" t="s">
        <v>1603</v>
      </c>
      <c r="B29" s="619"/>
      <c r="C29" s="620"/>
    </row>
    <row r="30" spans="1:3" x14ac:dyDescent="0.3">
      <c r="A30" s="453" t="s">
        <v>1603</v>
      </c>
      <c r="B30" s="551"/>
      <c r="C30" s="549"/>
    </row>
    <row r="31" spans="1:3" x14ac:dyDescent="0.3">
      <c r="A31" s="453" t="s">
        <v>1603</v>
      </c>
      <c r="B31" s="551"/>
      <c r="C31" s="549"/>
    </row>
    <row r="32" spans="1:3" x14ac:dyDescent="0.3">
      <c r="A32" s="454" t="s">
        <v>1603</v>
      </c>
      <c r="B32" s="552"/>
      <c r="C32" s="553"/>
    </row>
    <row r="33" spans="1:3" x14ac:dyDescent="0.3">
      <c r="A33" s="453" t="s">
        <v>1603</v>
      </c>
      <c r="B33" s="551"/>
      <c r="C33" s="549"/>
    </row>
    <row r="34" spans="1:3" x14ac:dyDescent="0.3">
      <c r="A34" s="453" t="s">
        <v>1603</v>
      </c>
      <c r="B34" s="551"/>
      <c r="C34" s="549"/>
    </row>
    <row r="35" spans="1:3" x14ac:dyDescent="0.3">
      <c r="A35" s="453" t="s">
        <v>1603</v>
      </c>
      <c r="B35" s="551"/>
      <c r="C35" s="549"/>
    </row>
    <row r="36" spans="1:3" x14ac:dyDescent="0.3">
      <c r="A36" s="453" t="s">
        <v>1603</v>
      </c>
      <c r="B36" s="551"/>
      <c r="C36" s="549"/>
    </row>
    <row r="37" spans="1:3" x14ac:dyDescent="0.3">
      <c r="A37" s="453" t="s">
        <v>1603</v>
      </c>
      <c r="B37" s="551"/>
      <c r="C37" s="549"/>
    </row>
    <row r="38" spans="1:3" x14ac:dyDescent="0.3">
      <c r="A38" s="453" t="s">
        <v>1603</v>
      </c>
      <c r="B38" s="551"/>
      <c r="C38" s="549"/>
    </row>
    <row r="39" spans="1:3" x14ac:dyDescent="0.3">
      <c r="A39" s="453" t="s">
        <v>1603</v>
      </c>
      <c r="B39" s="551"/>
      <c r="C39" s="549"/>
    </row>
    <row r="40" spans="1:3" x14ac:dyDescent="0.3">
      <c r="A40" s="454" t="s">
        <v>1603</v>
      </c>
      <c r="B40" s="552"/>
      <c r="C40" s="553"/>
    </row>
    <row r="41" spans="1:3" ht="15" thickBot="1" x14ac:dyDescent="0.35">
      <c r="A41" s="456" t="s">
        <v>1603</v>
      </c>
      <c r="B41" s="554"/>
      <c r="C41" s="555"/>
    </row>
    <row r="42" spans="1:3" ht="15" thickTop="1" x14ac:dyDescent="0.3">
      <c r="A42" s="455" t="s">
        <v>1602</v>
      </c>
      <c r="B42" s="611"/>
      <c r="C42" s="460">
        <f>SUM(C43:C57)</f>
        <v>0</v>
      </c>
    </row>
    <row r="43" spans="1:3" x14ac:dyDescent="0.3">
      <c r="A43" s="453" t="s">
        <v>1603</v>
      </c>
      <c r="B43" s="551"/>
      <c r="C43" s="549"/>
    </row>
    <row r="44" spans="1:3" x14ac:dyDescent="0.3">
      <c r="A44" s="453" t="s">
        <v>1603</v>
      </c>
      <c r="B44" s="551"/>
      <c r="C44" s="549"/>
    </row>
    <row r="45" spans="1:3" x14ac:dyDescent="0.3">
      <c r="A45" s="453" t="s">
        <v>1603</v>
      </c>
      <c r="B45" s="551"/>
      <c r="C45" s="549"/>
    </row>
    <row r="46" spans="1:3" x14ac:dyDescent="0.3">
      <c r="A46" s="453" t="s">
        <v>1603</v>
      </c>
      <c r="B46" s="551"/>
      <c r="C46" s="549"/>
    </row>
    <row r="47" spans="1:3" x14ac:dyDescent="0.3">
      <c r="A47" s="453" t="s">
        <v>1603</v>
      </c>
      <c r="B47" s="551"/>
      <c r="C47" s="549"/>
    </row>
    <row r="48" spans="1:3" x14ac:dyDescent="0.3">
      <c r="A48" s="453" t="s">
        <v>1603</v>
      </c>
      <c r="B48" s="551"/>
      <c r="C48" s="549"/>
    </row>
    <row r="49" spans="1:3" x14ac:dyDescent="0.3">
      <c r="A49" s="453" t="s">
        <v>1603</v>
      </c>
      <c r="B49" s="551"/>
      <c r="C49" s="549"/>
    </row>
    <row r="50" spans="1:3" x14ac:dyDescent="0.3">
      <c r="A50" s="453" t="s">
        <v>1603</v>
      </c>
      <c r="B50" s="551"/>
      <c r="C50" s="549"/>
    </row>
    <row r="51" spans="1:3" x14ac:dyDescent="0.3">
      <c r="A51" s="453" t="s">
        <v>1603</v>
      </c>
      <c r="B51" s="551"/>
      <c r="C51" s="549"/>
    </row>
    <row r="52" spans="1:3" x14ac:dyDescent="0.3">
      <c r="A52" s="453" t="s">
        <v>1603</v>
      </c>
      <c r="B52" s="551"/>
      <c r="C52" s="549"/>
    </row>
    <row r="53" spans="1:3" x14ac:dyDescent="0.3">
      <c r="A53" s="453" t="s">
        <v>1603</v>
      </c>
      <c r="B53" s="551"/>
      <c r="C53" s="549"/>
    </row>
    <row r="54" spans="1:3" x14ac:dyDescent="0.3">
      <c r="A54" s="453" t="s">
        <v>1603</v>
      </c>
      <c r="B54" s="551"/>
      <c r="C54" s="549"/>
    </row>
    <row r="55" spans="1:3" x14ac:dyDescent="0.3">
      <c r="A55" s="453" t="s">
        <v>1603</v>
      </c>
      <c r="B55" s="551"/>
      <c r="C55" s="549"/>
    </row>
    <row r="56" spans="1:3" x14ac:dyDescent="0.3">
      <c r="A56" s="454" t="s">
        <v>1603</v>
      </c>
      <c r="B56" s="552"/>
      <c r="C56" s="553"/>
    </row>
    <row r="57" spans="1:3" ht="15" thickBot="1" x14ac:dyDescent="0.35">
      <c r="A57" s="456" t="s">
        <v>1603</v>
      </c>
      <c r="B57" s="554"/>
      <c r="C57" s="555"/>
    </row>
    <row r="58" spans="1:3" ht="15" thickTop="1" x14ac:dyDescent="0.3">
      <c r="A58" s="455" t="s">
        <v>1602</v>
      </c>
      <c r="B58" s="611"/>
      <c r="C58" s="460">
        <f>SUM(C59:C73)</f>
        <v>0</v>
      </c>
    </row>
    <row r="59" spans="1:3" x14ac:dyDescent="0.3">
      <c r="A59" s="453" t="s">
        <v>1603</v>
      </c>
      <c r="B59" s="551"/>
      <c r="C59" s="549"/>
    </row>
    <row r="60" spans="1:3" x14ac:dyDescent="0.3">
      <c r="A60" s="453" t="s">
        <v>1603</v>
      </c>
      <c r="B60" s="551"/>
      <c r="C60" s="549"/>
    </row>
    <row r="61" spans="1:3" x14ac:dyDescent="0.3">
      <c r="A61" s="453" t="s">
        <v>1603</v>
      </c>
      <c r="B61" s="551"/>
      <c r="C61" s="549"/>
    </row>
    <row r="62" spans="1:3" x14ac:dyDescent="0.3">
      <c r="A62" s="453" t="s">
        <v>1603</v>
      </c>
      <c r="B62" s="551"/>
      <c r="C62" s="549"/>
    </row>
    <row r="63" spans="1:3" x14ac:dyDescent="0.3">
      <c r="A63" s="453" t="s">
        <v>1603</v>
      </c>
      <c r="B63" s="551"/>
      <c r="C63" s="549"/>
    </row>
    <row r="64" spans="1:3" x14ac:dyDescent="0.3">
      <c r="A64" s="453" t="s">
        <v>1603</v>
      </c>
      <c r="B64" s="551"/>
      <c r="C64" s="549"/>
    </row>
    <row r="65" spans="1:3" x14ac:dyDescent="0.3">
      <c r="A65" s="453" t="s">
        <v>1603</v>
      </c>
      <c r="B65" s="551"/>
      <c r="C65" s="549"/>
    </row>
    <row r="66" spans="1:3" x14ac:dyDescent="0.3">
      <c r="A66" s="453" t="s">
        <v>1603</v>
      </c>
      <c r="B66" s="551"/>
      <c r="C66" s="549"/>
    </row>
    <row r="67" spans="1:3" x14ac:dyDescent="0.3">
      <c r="A67" s="454" t="s">
        <v>1603</v>
      </c>
      <c r="B67" s="552"/>
      <c r="C67" s="553"/>
    </row>
    <row r="68" spans="1:3" x14ac:dyDescent="0.3">
      <c r="A68" s="453" t="s">
        <v>1603</v>
      </c>
      <c r="B68" s="551"/>
      <c r="C68" s="549"/>
    </row>
    <row r="69" spans="1:3" x14ac:dyDescent="0.3">
      <c r="A69" s="453" t="s">
        <v>1603</v>
      </c>
      <c r="B69" s="551"/>
      <c r="C69" s="549"/>
    </row>
    <row r="70" spans="1:3" x14ac:dyDescent="0.3">
      <c r="A70" s="453" t="s">
        <v>1603</v>
      </c>
      <c r="B70" s="551"/>
      <c r="C70" s="549"/>
    </row>
    <row r="71" spans="1:3" x14ac:dyDescent="0.3">
      <c r="A71" s="453" t="s">
        <v>1603</v>
      </c>
      <c r="B71" s="551"/>
      <c r="C71" s="549"/>
    </row>
    <row r="72" spans="1:3" x14ac:dyDescent="0.3">
      <c r="A72" s="454" t="s">
        <v>1603</v>
      </c>
      <c r="B72" s="552"/>
      <c r="C72" s="553"/>
    </row>
    <row r="73" spans="1:3" ht="15" thickBot="1" x14ac:dyDescent="0.35">
      <c r="A73" s="456" t="s">
        <v>1603</v>
      </c>
      <c r="B73" s="554"/>
      <c r="C73" s="555"/>
    </row>
    <row r="74" spans="1:3" ht="15" thickTop="1" x14ac:dyDescent="0.3">
      <c r="A74" s="455" t="s">
        <v>1602</v>
      </c>
      <c r="B74" s="611"/>
      <c r="C74" s="460">
        <f>SUM(C75:C89)</f>
        <v>0</v>
      </c>
    </row>
    <row r="75" spans="1:3" x14ac:dyDescent="0.3">
      <c r="A75" s="453" t="s">
        <v>1603</v>
      </c>
      <c r="B75" s="551"/>
      <c r="C75" s="549"/>
    </row>
    <row r="76" spans="1:3" x14ac:dyDescent="0.3">
      <c r="A76" s="453" t="s">
        <v>1603</v>
      </c>
      <c r="B76" s="551"/>
      <c r="C76" s="549"/>
    </row>
    <row r="77" spans="1:3" x14ac:dyDescent="0.3">
      <c r="A77" s="453" t="s">
        <v>1603</v>
      </c>
      <c r="B77" s="551"/>
      <c r="C77" s="549"/>
    </row>
    <row r="78" spans="1:3" x14ac:dyDescent="0.3">
      <c r="A78" s="453" t="s">
        <v>1603</v>
      </c>
      <c r="B78" s="551"/>
      <c r="C78" s="549"/>
    </row>
    <row r="79" spans="1:3" x14ac:dyDescent="0.3">
      <c r="A79" s="453" t="s">
        <v>1603</v>
      </c>
      <c r="B79" s="551"/>
      <c r="C79" s="549"/>
    </row>
    <row r="80" spans="1:3" x14ac:dyDescent="0.3">
      <c r="A80" s="454" t="s">
        <v>1603</v>
      </c>
      <c r="B80" s="552"/>
      <c r="C80" s="553"/>
    </row>
    <row r="81" spans="1:3" x14ac:dyDescent="0.3">
      <c r="A81" s="453" t="s">
        <v>1603</v>
      </c>
      <c r="B81" s="551"/>
      <c r="C81" s="549"/>
    </row>
    <row r="82" spans="1:3" x14ac:dyDescent="0.3">
      <c r="A82" s="453" t="s">
        <v>1603</v>
      </c>
      <c r="B82" s="551"/>
      <c r="C82" s="549"/>
    </row>
    <row r="83" spans="1:3" x14ac:dyDescent="0.3">
      <c r="A83" s="453" t="s">
        <v>1603</v>
      </c>
      <c r="B83" s="551"/>
      <c r="C83" s="549"/>
    </row>
    <row r="84" spans="1:3" x14ac:dyDescent="0.3">
      <c r="A84" s="453" t="s">
        <v>1603</v>
      </c>
      <c r="B84" s="551"/>
      <c r="C84" s="549"/>
    </row>
    <row r="85" spans="1:3" x14ac:dyDescent="0.3">
      <c r="A85" s="453" t="s">
        <v>1603</v>
      </c>
      <c r="B85" s="551"/>
      <c r="C85" s="549"/>
    </row>
    <row r="86" spans="1:3" x14ac:dyDescent="0.3">
      <c r="A86" s="453" t="s">
        <v>1603</v>
      </c>
      <c r="B86" s="551"/>
      <c r="C86" s="549"/>
    </row>
    <row r="87" spans="1:3" x14ac:dyDescent="0.3">
      <c r="A87" s="453" t="s">
        <v>1603</v>
      </c>
      <c r="B87" s="551"/>
      <c r="C87" s="549"/>
    </row>
    <row r="88" spans="1:3" x14ac:dyDescent="0.3">
      <c r="A88" s="454" t="s">
        <v>1603</v>
      </c>
      <c r="B88" s="552"/>
      <c r="C88" s="553"/>
    </row>
    <row r="89" spans="1:3" ht="15" thickBot="1" x14ac:dyDescent="0.35">
      <c r="A89" s="456" t="s">
        <v>1603</v>
      </c>
      <c r="B89" s="554"/>
      <c r="C89" s="555"/>
    </row>
    <row r="90" spans="1:3" ht="15" thickTop="1" x14ac:dyDescent="0.3">
      <c r="A90" s="455" t="s">
        <v>1602</v>
      </c>
      <c r="B90" s="611"/>
      <c r="C90" s="460">
        <f>SUM(C91:C105)</f>
        <v>0</v>
      </c>
    </row>
    <row r="91" spans="1:3" x14ac:dyDescent="0.3">
      <c r="A91" s="453" t="s">
        <v>1603</v>
      </c>
      <c r="B91" s="551"/>
      <c r="C91" s="549"/>
    </row>
    <row r="92" spans="1:3" x14ac:dyDescent="0.3">
      <c r="A92" s="453" t="s">
        <v>1603</v>
      </c>
      <c r="B92" s="551"/>
      <c r="C92" s="549"/>
    </row>
    <row r="93" spans="1:3" x14ac:dyDescent="0.3">
      <c r="A93" s="453" t="s">
        <v>1603</v>
      </c>
      <c r="B93" s="551"/>
      <c r="C93" s="549"/>
    </row>
    <row r="94" spans="1:3" x14ac:dyDescent="0.3">
      <c r="A94" s="453" t="s">
        <v>1603</v>
      </c>
      <c r="B94" s="551"/>
      <c r="C94" s="549"/>
    </row>
    <row r="95" spans="1:3" x14ac:dyDescent="0.3">
      <c r="A95" s="453" t="s">
        <v>1603</v>
      </c>
      <c r="B95" s="551"/>
      <c r="C95" s="549"/>
    </row>
    <row r="96" spans="1:3" x14ac:dyDescent="0.3">
      <c r="A96" s="453" t="s">
        <v>1603</v>
      </c>
      <c r="B96" s="551"/>
      <c r="C96" s="549"/>
    </row>
    <row r="97" spans="1:3" x14ac:dyDescent="0.3">
      <c r="A97" s="454" t="s">
        <v>1603</v>
      </c>
      <c r="B97" s="552"/>
      <c r="C97" s="553"/>
    </row>
    <row r="98" spans="1:3" x14ac:dyDescent="0.3">
      <c r="A98" s="453" t="s">
        <v>1603</v>
      </c>
      <c r="B98" s="551"/>
      <c r="C98" s="549"/>
    </row>
    <row r="99" spans="1:3" x14ac:dyDescent="0.3">
      <c r="A99" s="453" t="s">
        <v>1603</v>
      </c>
      <c r="B99" s="551"/>
      <c r="C99" s="549"/>
    </row>
    <row r="100" spans="1:3" x14ac:dyDescent="0.3">
      <c r="A100" s="453" t="s">
        <v>1603</v>
      </c>
      <c r="B100" s="551"/>
      <c r="C100" s="549"/>
    </row>
    <row r="101" spans="1:3" x14ac:dyDescent="0.3">
      <c r="A101" s="453" t="s">
        <v>1603</v>
      </c>
      <c r="B101" s="551"/>
      <c r="C101" s="549"/>
    </row>
    <row r="102" spans="1:3" x14ac:dyDescent="0.3">
      <c r="A102" s="453" t="s">
        <v>1603</v>
      </c>
      <c r="B102" s="551"/>
      <c r="C102" s="549"/>
    </row>
    <row r="103" spans="1:3" x14ac:dyDescent="0.3">
      <c r="A103" s="453" t="s">
        <v>1603</v>
      </c>
      <c r="B103" s="551"/>
      <c r="C103" s="549"/>
    </row>
    <row r="104" spans="1:3" x14ac:dyDescent="0.3">
      <c r="A104" s="454" t="s">
        <v>1603</v>
      </c>
      <c r="B104" s="552"/>
      <c r="C104" s="553"/>
    </row>
    <row r="105" spans="1:3" ht="15" thickBot="1" x14ac:dyDescent="0.35">
      <c r="A105" s="456" t="s">
        <v>1603</v>
      </c>
      <c r="B105" s="554"/>
      <c r="C105" s="555"/>
    </row>
    <row r="106" spans="1:3" ht="15" thickTop="1" x14ac:dyDescent="0.3">
      <c r="A106" s="455" t="s">
        <v>1602</v>
      </c>
      <c r="B106" s="611"/>
      <c r="C106" s="460">
        <f>SUM(C107:C121)</f>
        <v>0</v>
      </c>
    </row>
    <row r="107" spans="1:3" x14ac:dyDescent="0.3">
      <c r="A107" s="453" t="s">
        <v>1603</v>
      </c>
      <c r="B107" s="551"/>
      <c r="C107" s="549"/>
    </row>
    <row r="108" spans="1:3" x14ac:dyDescent="0.3">
      <c r="A108" s="453" t="s">
        <v>1603</v>
      </c>
      <c r="B108" s="551"/>
      <c r="C108" s="549"/>
    </row>
    <row r="109" spans="1:3" x14ac:dyDescent="0.3">
      <c r="A109" s="454" t="s">
        <v>1603</v>
      </c>
      <c r="B109" s="552"/>
      <c r="C109" s="553"/>
    </row>
    <row r="110" spans="1:3" x14ac:dyDescent="0.3">
      <c r="A110" s="453" t="s">
        <v>1603</v>
      </c>
      <c r="B110" s="551"/>
      <c r="C110" s="549"/>
    </row>
    <row r="111" spans="1:3" x14ac:dyDescent="0.3">
      <c r="A111" s="453" t="s">
        <v>1603</v>
      </c>
      <c r="B111" s="551"/>
      <c r="C111" s="549"/>
    </row>
    <row r="112" spans="1:3" x14ac:dyDescent="0.3">
      <c r="A112" s="453" t="s">
        <v>1603</v>
      </c>
      <c r="B112" s="551"/>
      <c r="C112" s="549"/>
    </row>
    <row r="113" spans="1:3" x14ac:dyDescent="0.3">
      <c r="A113" s="453" t="s">
        <v>1603</v>
      </c>
      <c r="B113" s="551"/>
      <c r="C113" s="549"/>
    </row>
    <row r="114" spans="1:3" x14ac:dyDescent="0.3">
      <c r="A114" s="453" t="s">
        <v>1603</v>
      </c>
      <c r="B114" s="551"/>
      <c r="C114" s="549"/>
    </row>
    <row r="115" spans="1:3" x14ac:dyDescent="0.3">
      <c r="A115" s="453" t="s">
        <v>1603</v>
      </c>
      <c r="B115" s="551"/>
      <c r="C115" s="549"/>
    </row>
    <row r="116" spans="1:3" x14ac:dyDescent="0.3">
      <c r="A116" s="453" t="s">
        <v>1603</v>
      </c>
      <c r="B116" s="551"/>
      <c r="C116" s="549"/>
    </row>
    <row r="117" spans="1:3" x14ac:dyDescent="0.3">
      <c r="A117" s="453" t="s">
        <v>1603</v>
      </c>
      <c r="B117" s="551"/>
      <c r="C117" s="549"/>
    </row>
    <row r="118" spans="1:3" x14ac:dyDescent="0.3">
      <c r="A118" s="453" t="s">
        <v>1603</v>
      </c>
      <c r="B118" s="551"/>
      <c r="C118" s="549"/>
    </row>
    <row r="119" spans="1:3" x14ac:dyDescent="0.3">
      <c r="A119" s="453" t="s">
        <v>1603</v>
      </c>
      <c r="B119" s="551"/>
      <c r="C119" s="549"/>
    </row>
    <row r="120" spans="1:3" x14ac:dyDescent="0.3">
      <c r="A120" s="454" t="s">
        <v>1603</v>
      </c>
      <c r="B120" s="552"/>
      <c r="C120" s="553"/>
    </row>
    <row r="121" spans="1:3" ht="15" thickBot="1" x14ac:dyDescent="0.35">
      <c r="A121" s="456" t="s">
        <v>1603</v>
      </c>
      <c r="B121" s="554"/>
      <c r="C121" s="555"/>
    </row>
    <row r="122" spans="1:3" ht="15" thickTop="1" x14ac:dyDescent="0.3">
      <c r="A122" s="455" t="s">
        <v>1602</v>
      </c>
      <c r="B122" s="611"/>
      <c r="C122" s="460">
        <f>SUM(C123:C137)</f>
        <v>0</v>
      </c>
    </row>
    <row r="123" spans="1:3" x14ac:dyDescent="0.3">
      <c r="A123" s="453" t="s">
        <v>1603</v>
      </c>
      <c r="B123" s="551"/>
      <c r="C123" s="549"/>
    </row>
    <row r="124" spans="1:3" x14ac:dyDescent="0.3">
      <c r="A124" s="453" t="s">
        <v>1603</v>
      </c>
      <c r="B124" s="551"/>
      <c r="C124" s="549"/>
    </row>
    <row r="125" spans="1:3" x14ac:dyDescent="0.3">
      <c r="A125" s="453" t="s">
        <v>1603</v>
      </c>
      <c r="B125" s="551"/>
      <c r="C125" s="549"/>
    </row>
    <row r="126" spans="1:3" x14ac:dyDescent="0.3">
      <c r="A126" s="454" t="s">
        <v>1603</v>
      </c>
      <c r="B126" s="552"/>
      <c r="C126" s="553"/>
    </row>
    <row r="127" spans="1:3" x14ac:dyDescent="0.3">
      <c r="A127" s="453" t="s">
        <v>1603</v>
      </c>
      <c r="B127" s="551"/>
      <c r="C127" s="549"/>
    </row>
    <row r="128" spans="1:3" x14ac:dyDescent="0.3">
      <c r="A128" s="453" t="s">
        <v>1603</v>
      </c>
      <c r="B128" s="551"/>
      <c r="C128" s="549"/>
    </row>
    <row r="129" spans="1:3" x14ac:dyDescent="0.3">
      <c r="A129" s="453" t="s">
        <v>1603</v>
      </c>
      <c r="B129" s="551"/>
      <c r="C129" s="549"/>
    </row>
    <row r="130" spans="1:3" x14ac:dyDescent="0.3">
      <c r="A130" s="453" t="s">
        <v>1603</v>
      </c>
      <c r="B130" s="551"/>
      <c r="C130" s="549"/>
    </row>
    <row r="131" spans="1:3" x14ac:dyDescent="0.3">
      <c r="A131" s="453" t="s">
        <v>1603</v>
      </c>
      <c r="B131" s="551"/>
      <c r="C131" s="549"/>
    </row>
    <row r="132" spans="1:3" x14ac:dyDescent="0.3">
      <c r="A132" s="453" t="s">
        <v>1603</v>
      </c>
      <c r="B132" s="551"/>
      <c r="C132" s="549"/>
    </row>
    <row r="133" spans="1:3" x14ac:dyDescent="0.3">
      <c r="A133" s="453" t="s">
        <v>1603</v>
      </c>
      <c r="B133" s="551"/>
      <c r="C133" s="549"/>
    </row>
    <row r="134" spans="1:3" x14ac:dyDescent="0.3">
      <c r="A134" s="453" t="s">
        <v>1603</v>
      </c>
      <c r="B134" s="551"/>
      <c r="C134" s="549"/>
    </row>
    <row r="135" spans="1:3" x14ac:dyDescent="0.3">
      <c r="A135" s="453" t="s">
        <v>1603</v>
      </c>
      <c r="B135" s="551"/>
      <c r="C135" s="549"/>
    </row>
    <row r="136" spans="1:3" x14ac:dyDescent="0.3">
      <c r="A136" s="454" t="s">
        <v>1603</v>
      </c>
      <c r="B136" s="552"/>
      <c r="C136" s="553"/>
    </row>
    <row r="137" spans="1:3" ht="15" thickBot="1" x14ac:dyDescent="0.35">
      <c r="A137" s="456" t="s">
        <v>1603</v>
      </c>
      <c r="B137" s="554"/>
      <c r="C137" s="555"/>
    </row>
    <row r="138" spans="1:3" ht="15" thickTop="1" x14ac:dyDescent="0.3">
      <c r="A138" s="455" t="s">
        <v>1602</v>
      </c>
      <c r="B138" s="611"/>
      <c r="C138" s="460">
        <f>SUM(C139:C153)</f>
        <v>0</v>
      </c>
    </row>
    <row r="139" spans="1:3" x14ac:dyDescent="0.3">
      <c r="A139" s="453" t="s">
        <v>1603</v>
      </c>
      <c r="B139" s="551"/>
      <c r="C139" s="549"/>
    </row>
    <row r="140" spans="1:3" x14ac:dyDescent="0.3">
      <c r="A140" s="453" t="s">
        <v>1603</v>
      </c>
      <c r="B140" s="551"/>
      <c r="C140" s="549"/>
    </row>
    <row r="141" spans="1:3" x14ac:dyDescent="0.3">
      <c r="A141" s="453" t="s">
        <v>1603</v>
      </c>
      <c r="B141" s="551"/>
      <c r="C141" s="549"/>
    </row>
    <row r="142" spans="1:3" x14ac:dyDescent="0.3">
      <c r="A142" s="453" t="s">
        <v>1603</v>
      </c>
      <c r="B142" s="551"/>
      <c r="C142" s="549"/>
    </row>
    <row r="143" spans="1:3" x14ac:dyDescent="0.3">
      <c r="A143" s="453" t="s">
        <v>1603</v>
      </c>
      <c r="B143" s="551"/>
      <c r="C143" s="549"/>
    </row>
    <row r="144" spans="1:3" x14ac:dyDescent="0.3">
      <c r="A144" s="453" t="s">
        <v>1603</v>
      </c>
      <c r="B144" s="551"/>
      <c r="C144" s="549"/>
    </row>
    <row r="145" spans="1:3" x14ac:dyDescent="0.3">
      <c r="A145" s="453" t="s">
        <v>1603</v>
      </c>
      <c r="B145" s="551"/>
      <c r="C145" s="549"/>
    </row>
    <row r="146" spans="1:3" x14ac:dyDescent="0.3">
      <c r="A146" s="453" t="s">
        <v>1603</v>
      </c>
      <c r="B146" s="551"/>
      <c r="C146" s="549"/>
    </row>
    <row r="147" spans="1:3" x14ac:dyDescent="0.3">
      <c r="A147" s="453" t="s">
        <v>1603</v>
      </c>
      <c r="B147" s="551"/>
      <c r="C147" s="549"/>
    </row>
    <row r="148" spans="1:3" x14ac:dyDescent="0.3">
      <c r="A148" s="453" t="s">
        <v>1603</v>
      </c>
      <c r="B148" s="551"/>
      <c r="C148" s="549"/>
    </row>
    <row r="149" spans="1:3" x14ac:dyDescent="0.3">
      <c r="A149" s="453" t="s">
        <v>1603</v>
      </c>
      <c r="B149" s="551"/>
      <c r="C149" s="549"/>
    </row>
    <row r="150" spans="1:3" x14ac:dyDescent="0.3">
      <c r="A150" s="453" t="s">
        <v>1603</v>
      </c>
      <c r="B150" s="551"/>
      <c r="C150" s="549"/>
    </row>
    <row r="151" spans="1:3" x14ac:dyDescent="0.3">
      <c r="A151" s="453" t="s">
        <v>1603</v>
      </c>
      <c r="B151" s="551"/>
      <c r="C151" s="549"/>
    </row>
    <row r="152" spans="1:3" x14ac:dyDescent="0.3">
      <c r="A152" s="454" t="s">
        <v>1603</v>
      </c>
      <c r="B152" s="552"/>
      <c r="C152" s="553"/>
    </row>
    <row r="153" spans="1:3" ht="15" thickBot="1" x14ac:dyDescent="0.35">
      <c r="A153" s="456" t="s">
        <v>1603</v>
      </c>
      <c r="B153" s="554"/>
      <c r="C153" s="555"/>
    </row>
    <row r="154" spans="1:3" ht="15" thickTop="1" x14ac:dyDescent="0.3">
      <c r="A154" s="455" t="s">
        <v>1602</v>
      </c>
      <c r="B154" s="611"/>
      <c r="C154" s="460">
        <f>SUM(C155:C169)</f>
        <v>0</v>
      </c>
    </row>
    <row r="155" spans="1:3" x14ac:dyDescent="0.3">
      <c r="A155" s="453" t="s">
        <v>1603</v>
      </c>
      <c r="B155" s="551"/>
      <c r="C155" s="549"/>
    </row>
    <row r="156" spans="1:3" x14ac:dyDescent="0.3">
      <c r="A156" s="453" t="s">
        <v>1603</v>
      </c>
      <c r="B156" s="551"/>
      <c r="C156" s="549"/>
    </row>
    <row r="157" spans="1:3" x14ac:dyDescent="0.3">
      <c r="A157" s="453" t="s">
        <v>1603</v>
      </c>
      <c r="B157" s="551"/>
      <c r="C157" s="549"/>
    </row>
    <row r="158" spans="1:3" x14ac:dyDescent="0.3">
      <c r="A158" s="453" t="s">
        <v>1603</v>
      </c>
      <c r="B158" s="551"/>
      <c r="C158" s="549"/>
    </row>
    <row r="159" spans="1:3" x14ac:dyDescent="0.3">
      <c r="A159" s="453" t="s">
        <v>1603</v>
      </c>
      <c r="B159" s="551"/>
      <c r="C159" s="549"/>
    </row>
    <row r="160" spans="1:3" x14ac:dyDescent="0.3">
      <c r="A160" s="453" t="s">
        <v>1603</v>
      </c>
      <c r="B160" s="551"/>
      <c r="C160" s="549"/>
    </row>
    <row r="161" spans="1:3" x14ac:dyDescent="0.3">
      <c r="A161" s="453" t="s">
        <v>1603</v>
      </c>
      <c r="B161" s="551"/>
      <c r="C161" s="549"/>
    </row>
    <row r="162" spans="1:3" x14ac:dyDescent="0.3">
      <c r="A162" s="453" t="s">
        <v>1603</v>
      </c>
      <c r="B162" s="551"/>
      <c r="C162" s="549"/>
    </row>
    <row r="163" spans="1:3" x14ac:dyDescent="0.3">
      <c r="A163" s="453" t="s">
        <v>1603</v>
      </c>
      <c r="B163" s="551"/>
      <c r="C163" s="549"/>
    </row>
    <row r="164" spans="1:3" x14ac:dyDescent="0.3">
      <c r="A164" s="453" t="s">
        <v>1603</v>
      </c>
      <c r="B164" s="551"/>
      <c r="C164" s="549"/>
    </row>
    <row r="165" spans="1:3" x14ac:dyDescent="0.3">
      <c r="A165" s="453" t="s">
        <v>1603</v>
      </c>
      <c r="B165" s="551"/>
      <c r="C165" s="549"/>
    </row>
    <row r="166" spans="1:3" x14ac:dyDescent="0.3">
      <c r="A166" s="453" t="s">
        <v>1603</v>
      </c>
      <c r="B166" s="551"/>
      <c r="C166" s="549"/>
    </row>
    <row r="167" spans="1:3" x14ac:dyDescent="0.3">
      <c r="A167" s="453" t="s">
        <v>1603</v>
      </c>
      <c r="B167" s="551"/>
      <c r="C167" s="549"/>
    </row>
    <row r="168" spans="1:3" x14ac:dyDescent="0.3">
      <c r="A168" s="454" t="s">
        <v>1603</v>
      </c>
      <c r="B168" s="552"/>
      <c r="C168" s="553"/>
    </row>
    <row r="169" spans="1:3" ht="15" thickBot="1" x14ac:dyDescent="0.35">
      <c r="A169" s="456" t="s">
        <v>1603</v>
      </c>
      <c r="B169" s="554"/>
      <c r="C169" s="555"/>
    </row>
    <row r="170" spans="1:3" ht="15" thickTop="1" x14ac:dyDescent="0.3">
      <c r="A170" s="455" t="s">
        <v>1602</v>
      </c>
      <c r="B170" s="611"/>
      <c r="C170" s="460">
        <f>SUM(C171:C185)</f>
        <v>0</v>
      </c>
    </row>
    <row r="171" spans="1:3" x14ac:dyDescent="0.3">
      <c r="A171" s="453" t="s">
        <v>1603</v>
      </c>
      <c r="B171" s="551"/>
      <c r="C171" s="549"/>
    </row>
    <row r="172" spans="1:3" x14ac:dyDescent="0.3">
      <c r="A172" s="453" t="s">
        <v>1603</v>
      </c>
      <c r="B172" s="551"/>
      <c r="C172" s="549"/>
    </row>
    <row r="173" spans="1:3" x14ac:dyDescent="0.3">
      <c r="A173" s="453" t="s">
        <v>1603</v>
      </c>
      <c r="B173" s="551"/>
      <c r="C173" s="549"/>
    </row>
    <row r="174" spans="1:3" x14ac:dyDescent="0.3">
      <c r="A174" s="453" t="s">
        <v>1603</v>
      </c>
      <c r="B174" s="551"/>
      <c r="C174" s="549"/>
    </row>
    <row r="175" spans="1:3" x14ac:dyDescent="0.3">
      <c r="A175" s="453" t="s">
        <v>1603</v>
      </c>
      <c r="B175" s="551"/>
      <c r="C175" s="549"/>
    </row>
    <row r="176" spans="1:3" x14ac:dyDescent="0.3">
      <c r="A176" s="453" t="s">
        <v>1603</v>
      </c>
      <c r="B176" s="551"/>
      <c r="C176" s="549"/>
    </row>
    <row r="177" spans="1:3" x14ac:dyDescent="0.3">
      <c r="A177" s="453" t="s">
        <v>1603</v>
      </c>
      <c r="B177" s="551"/>
      <c r="C177" s="549"/>
    </row>
    <row r="178" spans="1:3" x14ac:dyDescent="0.3">
      <c r="A178" s="453" t="s">
        <v>1603</v>
      </c>
      <c r="B178" s="551"/>
      <c r="C178" s="549"/>
    </row>
    <row r="179" spans="1:3" x14ac:dyDescent="0.3">
      <c r="A179" s="453" t="s">
        <v>1603</v>
      </c>
      <c r="B179" s="551"/>
      <c r="C179" s="549"/>
    </row>
    <row r="180" spans="1:3" x14ac:dyDescent="0.3">
      <c r="A180" s="453" t="s">
        <v>1603</v>
      </c>
      <c r="B180" s="551"/>
      <c r="C180" s="549"/>
    </row>
    <row r="181" spans="1:3" x14ac:dyDescent="0.3">
      <c r="A181" s="453" t="s">
        <v>1603</v>
      </c>
      <c r="B181" s="551"/>
      <c r="C181" s="549"/>
    </row>
    <row r="182" spans="1:3" x14ac:dyDescent="0.3">
      <c r="A182" s="453" t="s">
        <v>1603</v>
      </c>
      <c r="B182" s="551"/>
      <c r="C182" s="549"/>
    </row>
    <row r="183" spans="1:3" x14ac:dyDescent="0.3">
      <c r="A183" s="453" t="s">
        <v>1603</v>
      </c>
      <c r="B183" s="551"/>
      <c r="C183" s="549"/>
    </row>
    <row r="184" spans="1:3" x14ac:dyDescent="0.3">
      <c r="A184" s="454" t="s">
        <v>1603</v>
      </c>
      <c r="B184" s="552"/>
      <c r="C184" s="553"/>
    </row>
    <row r="185" spans="1:3" ht="15" thickBot="1" x14ac:dyDescent="0.35">
      <c r="A185" s="456" t="s">
        <v>1603</v>
      </c>
      <c r="B185" s="554"/>
      <c r="C185" s="555"/>
    </row>
    <row r="186" spans="1:3" ht="15" thickTop="1" x14ac:dyDescent="0.3">
      <c r="A186" s="455" t="s">
        <v>1602</v>
      </c>
      <c r="B186" s="611"/>
      <c r="C186" s="460">
        <f>SUM(C187:C201)</f>
        <v>0</v>
      </c>
    </row>
    <row r="187" spans="1:3" x14ac:dyDescent="0.3">
      <c r="A187" s="453" t="s">
        <v>1603</v>
      </c>
      <c r="B187" s="551"/>
      <c r="C187" s="549"/>
    </row>
    <row r="188" spans="1:3" x14ac:dyDescent="0.3">
      <c r="A188" s="453" t="s">
        <v>1603</v>
      </c>
      <c r="B188" s="551"/>
      <c r="C188" s="549"/>
    </row>
    <row r="189" spans="1:3" x14ac:dyDescent="0.3">
      <c r="A189" s="453" t="s">
        <v>1603</v>
      </c>
      <c r="B189" s="551"/>
      <c r="C189" s="549"/>
    </row>
    <row r="190" spans="1:3" x14ac:dyDescent="0.3">
      <c r="A190" s="453" t="s">
        <v>1603</v>
      </c>
      <c r="B190" s="551"/>
      <c r="C190" s="549"/>
    </row>
    <row r="191" spans="1:3" x14ac:dyDescent="0.3">
      <c r="A191" s="453" t="s">
        <v>1603</v>
      </c>
      <c r="B191" s="551"/>
      <c r="C191" s="549"/>
    </row>
    <row r="192" spans="1:3" x14ac:dyDescent="0.3">
      <c r="A192" s="453" t="s">
        <v>1603</v>
      </c>
      <c r="B192" s="551"/>
      <c r="C192" s="549"/>
    </row>
    <row r="193" spans="1:3" x14ac:dyDescent="0.3">
      <c r="A193" s="453" t="s">
        <v>1603</v>
      </c>
      <c r="B193" s="551"/>
      <c r="C193" s="549"/>
    </row>
    <row r="194" spans="1:3" x14ac:dyDescent="0.3">
      <c r="A194" s="453" t="s">
        <v>1603</v>
      </c>
      <c r="B194" s="551"/>
      <c r="C194" s="549"/>
    </row>
    <row r="195" spans="1:3" x14ac:dyDescent="0.3">
      <c r="A195" s="453" t="s">
        <v>1603</v>
      </c>
      <c r="B195" s="551"/>
      <c r="C195" s="549"/>
    </row>
    <row r="196" spans="1:3" x14ac:dyDescent="0.3">
      <c r="A196" s="453" t="s">
        <v>1603</v>
      </c>
      <c r="B196" s="551"/>
      <c r="C196" s="549"/>
    </row>
    <row r="197" spans="1:3" x14ac:dyDescent="0.3">
      <c r="A197" s="453" t="s">
        <v>1603</v>
      </c>
      <c r="B197" s="551"/>
      <c r="C197" s="549"/>
    </row>
    <row r="198" spans="1:3" x14ac:dyDescent="0.3">
      <c r="A198" s="453" t="s">
        <v>1603</v>
      </c>
      <c r="B198" s="551"/>
      <c r="C198" s="549"/>
    </row>
    <row r="199" spans="1:3" x14ac:dyDescent="0.3">
      <c r="A199" s="453" t="s">
        <v>1603</v>
      </c>
      <c r="B199" s="551"/>
      <c r="C199" s="549"/>
    </row>
    <row r="200" spans="1:3" x14ac:dyDescent="0.3">
      <c r="A200" s="454" t="s">
        <v>1603</v>
      </c>
      <c r="B200" s="552"/>
      <c r="C200" s="553"/>
    </row>
    <row r="201" spans="1:3" ht="15" thickBot="1" x14ac:dyDescent="0.35">
      <c r="A201" s="456" t="s">
        <v>1603</v>
      </c>
      <c r="B201" s="554"/>
      <c r="C201" s="555"/>
    </row>
    <row r="202" spans="1:3" ht="15" thickTop="1" x14ac:dyDescent="0.3">
      <c r="A202" s="455" t="s">
        <v>1602</v>
      </c>
      <c r="B202" s="611"/>
      <c r="C202" s="460">
        <f>SUM(C203:C217)</f>
        <v>0</v>
      </c>
    </row>
    <row r="203" spans="1:3" x14ac:dyDescent="0.3">
      <c r="A203" s="453" t="s">
        <v>1603</v>
      </c>
      <c r="B203" s="551"/>
      <c r="C203" s="549"/>
    </row>
    <row r="204" spans="1:3" x14ac:dyDescent="0.3">
      <c r="A204" s="453" t="s">
        <v>1603</v>
      </c>
      <c r="B204" s="551"/>
      <c r="C204" s="549"/>
    </row>
    <row r="205" spans="1:3" x14ac:dyDescent="0.3">
      <c r="A205" s="453" t="s">
        <v>1603</v>
      </c>
      <c r="B205" s="551"/>
      <c r="C205" s="549"/>
    </row>
    <row r="206" spans="1:3" x14ac:dyDescent="0.3">
      <c r="A206" s="453" t="s">
        <v>1603</v>
      </c>
      <c r="B206" s="551"/>
      <c r="C206" s="549"/>
    </row>
    <row r="207" spans="1:3" x14ac:dyDescent="0.3">
      <c r="A207" s="453" t="s">
        <v>1603</v>
      </c>
      <c r="B207" s="551"/>
      <c r="C207" s="549"/>
    </row>
    <row r="208" spans="1:3" x14ac:dyDescent="0.3">
      <c r="A208" s="453" t="s">
        <v>1603</v>
      </c>
      <c r="B208" s="551"/>
      <c r="C208" s="549"/>
    </row>
    <row r="209" spans="1:3" x14ac:dyDescent="0.3">
      <c r="A209" s="453" t="s">
        <v>1603</v>
      </c>
      <c r="B209" s="551"/>
      <c r="C209" s="549"/>
    </row>
    <row r="210" spans="1:3" x14ac:dyDescent="0.3">
      <c r="A210" s="453" t="s">
        <v>1603</v>
      </c>
      <c r="B210" s="551"/>
      <c r="C210" s="549"/>
    </row>
    <row r="211" spans="1:3" x14ac:dyDescent="0.3">
      <c r="A211" s="453" t="s">
        <v>1603</v>
      </c>
      <c r="B211" s="551"/>
      <c r="C211" s="549"/>
    </row>
    <row r="212" spans="1:3" x14ac:dyDescent="0.3">
      <c r="A212" s="453" t="s">
        <v>1603</v>
      </c>
      <c r="B212" s="551"/>
      <c r="C212" s="549"/>
    </row>
    <row r="213" spans="1:3" x14ac:dyDescent="0.3">
      <c r="A213" s="453" t="s">
        <v>1603</v>
      </c>
      <c r="B213" s="551"/>
      <c r="C213" s="549"/>
    </row>
    <row r="214" spans="1:3" x14ac:dyDescent="0.3">
      <c r="A214" s="453" t="s">
        <v>1603</v>
      </c>
      <c r="B214" s="551"/>
      <c r="C214" s="549"/>
    </row>
    <row r="215" spans="1:3" x14ac:dyDescent="0.3">
      <c r="A215" s="453" t="s">
        <v>1603</v>
      </c>
      <c r="B215" s="551"/>
      <c r="C215" s="549"/>
    </row>
    <row r="216" spans="1:3" x14ac:dyDescent="0.3">
      <c r="A216" s="454" t="s">
        <v>1603</v>
      </c>
      <c r="B216" s="552"/>
      <c r="C216" s="553"/>
    </row>
    <row r="217" spans="1:3" ht="15" thickBot="1" x14ac:dyDescent="0.35">
      <c r="A217" s="456" t="s">
        <v>1603</v>
      </c>
      <c r="B217" s="554"/>
      <c r="C217" s="555"/>
    </row>
    <row r="218" spans="1:3" ht="15" thickTop="1" x14ac:dyDescent="0.3">
      <c r="A218" s="455" t="s">
        <v>1602</v>
      </c>
      <c r="B218" s="611"/>
      <c r="C218" s="460">
        <f>SUM(C219:C233)</f>
        <v>0</v>
      </c>
    </row>
    <row r="219" spans="1:3" x14ac:dyDescent="0.3">
      <c r="A219" s="453" t="s">
        <v>1603</v>
      </c>
      <c r="B219" s="551"/>
      <c r="C219" s="549"/>
    </row>
    <row r="220" spans="1:3" x14ac:dyDescent="0.3">
      <c r="A220" s="453" t="s">
        <v>1603</v>
      </c>
      <c r="B220" s="551"/>
      <c r="C220" s="549"/>
    </row>
    <row r="221" spans="1:3" x14ac:dyDescent="0.3">
      <c r="A221" s="453" t="s">
        <v>1603</v>
      </c>
      <c r="B221" s="551"/>
      <c r="C221" s="549"/>
    </row>
    <row r="222" spans="1:3" x14ac:dyDescent="0.3">
      <c r="A222" s="453" t="s">
        <v>1603</v>
      </c>
      <c r="B222" s="551"/>
      <c r="C222" s="549"/>
    </row>
    <row r="223" spans="1:3" x14ac:dyDescent="0.3">
      <c r="A223" s="453" t="s">
        <v>1603</v>
      </c>
      <c r="B223" s="551"/>
      <c r="C223" s="549"/>
    </row>
    <row r="224" spans="1:3" x14ac:dyDescent="0.3">
      <c r="A224" s="453" t="s">
        <v>1603</v>
      </c>
      <c r="B224" s="551"/>
      <c r="C224" s="549"/>
    </row>
    <row r="225" spans="1:3" x14ac:dyDescent="0.3">
      <c r="A225" s="453" t="s">
        <v>1603</v>
      </c>
      <c r="B225" s="551"/>
      <c r="C225" s="549"/>
    </row>
    <row r="226" spans="1:3" x14ac:dyDescent="0.3">
      <c r="A226" s="453" t="s">
        <v>1603</v>
      </c>
      <c r="B226" s="551"/>
      <c r="C226" s="549"/>
    </row>
    <row r="227" spans="1:3" x14ac:dyDescent="0.3">
      <c r="A227" s="453" t="s">
        <v>1603</v>
      </c>
      <c r="B227" s="551"/>
      <c r="C227" s="549"/>
    </row>
    <row r="228" spans="1:3" x14ac:dyDescent="0.3">
      <c r="A228" s="453" t="s">
        <v>1603</v>
      </c>
      <c r="B228" s="551"/>
      <c r="C228" s="549"/>
    </row>
    <row r="229" spans="1:3" x14ac:dyDescent="0.3">
      <c r="A229" s="453" t="s">
        <v>1603</v>
      </c>
      <c r="B229" s="551"/>
      <c r="C229" s="549"/>
    </row>
    <row r="230" spans="1:3" x14ac:dyDescent="0.3">
      <c r="A230" s="453" t="s">
        <v>1603</v>
      </c>
      <c r="B230" s="551"/>
      <c r="C230" s="549"/>
    </row>
    <row r="231" spans="1:3" x14ac:dyDescent="0.3">
      <c r="A231" s="453" t="s">
        <v>1603</v>
      </c>
      <c r="B231" s="551"/>
      <c r="C231" s="549"/>
    </row>
    <row r="232" spans="1:3" x14ac:dyDescent="0.3">
      <c r="A232" s="454" t="s">
        <v>1603</v>
      </c>
      <c r="B232" s="552"/>
      <c r="C232" s="553"/>
    </row>
    <row r="233" spans="1:3" ht="15" thickBot="1" x14ac:dyDescent="0.35">
      <c r="A233" s="456" t="s">
        <v>1603</v>
      </c>
      <c r="B233" s="554"/>
      <c r="C233" s="555"/>
    </row>
    <row r="234" spans="1:3" ht="15" thickTop="1" x14ac:dyDescent="0.3">
      <c r="A234" s="455" t="s">
        <v>1602</v>
      </c>
      <c r="B234" s="611"/>
      <c r="C234" s="460">
        <f>SUM(C235:C249)</f>
        <v>0</v>
      </c>
    </row>
    <row r="235" spans="1:3" x14ac:dyDescent="0.3">
      <c r="A235" s="453" t="s">
        <v>1603</v>
      </c>
      <c r="B235" s="551"/>
      <c r="C235" s="549"/>
    </row>
    <row r="236" spans="1:3" x14ac:dyDescent="0.3">
      <c r="A236" s="453" t="s">
        <v>1603</v>
      </c>
      <c r="B236" s="551"/>
      <c r="C236" s="549"/>
    </row>
    <row r="237" spans="1:3" x14ac:dyDescent="0.3">
      <c r="A237" s="453" t="s">
        <v>1603</v>
      </c>
      <c r="B237" s="551"/>
      <c r="C237" s="549"/>
    </row>
    <row r="238" spans="1:3" x14ac:dyDescent="0.3">
      <c r="A238" s="453" t="s">
        <v>1603</v>
      </c>
      <c r="B238" s="551"/>
      <c r="C238" s="549"/>
    </row>
    <row r="239" spans="1:3" x14ac:dyDescent="0.3">
      <c r="A239" s="453" t="s">
        <v>1603</v>
      </c>
      <c r="B239" s="551"/>
      <c r="C239" s="549"/>
    </row>
    <row r="240" spans="1:3" x14ac:dyDescent="0.3">
      <c r="A240" s="453" t="s">
        <v>1603</v>
      </c>
      <c r="B240" s="551"/>
      <c r="C240" s="549"/>
    </row>
    <row r="241" spans="1:3" x14ac:dyDescent="0.3">
      <c r="A241" s="453" t="s">
        <v>1603</v>
      </c>
      <c r="B241" s="551"/>
      <c r="C241" s="549"/>
    </row>
    <row r="242" spans="1:3" x14ac:dyDescent="0.3">
      <c r="A242" s="453" t="s">
        <v>1603</v>
      </c>
      <c r="B242" s="551"/>
      <c r="C242" s="549"/>
    </row>
    <row r="243" spans="1:3" x14ac:dyDescent="0.3">
      <c r="A243" s="453" t="s">
        <v>1603</v>
      </c>
      <c r="B243" s="551"/>
      <c r="C243" s="549"/>
    </row>
    <row r="244" spans="1:3" x14ac:dyDescent="0.3">
      <c r="A244" s="453" t="s">
        <v>1603</v>
      </c>
      <c r="B244" s="551"/>
      <c r="C244" s="549"/>
    </row>
    <row r="245" spans="1:3" x14ac:dyDescent="0.3">
      <c r="A245" s="453" t="s">
        <v>1603</v>
      </c>
      <c r="B245" s="551"/>
      <c r="C245" s="549"/>
    </row>
    <row r="246" spans="1:3" x14ac:dyDescent="0.3">
      <c r="A246" s="453" t="s">
        <v>1603</v>
      </c>
      <c r="B246" s="551"/>
      <c r="C246" s="549"/>
    </row>
    <row r="247" spans="1:3" x14ac:dyDescent="0.3">
      <c r="A247" s="453" t="s">
        <v>1603</v>
      </c>
      <c r="B247" s="551"/>
      <c r="C247" s="549"/>
    </row>
    <row r="248" spans="1:3" x14ac:dyDescent="0.3">
      <c r="A248" s="454" t="s">
        <v>1603</v>
      </c>
      <c r="B248" s="552"/>
      <c r="C248" s="553"/>
    </row>
    <row r="249" spans="1:3" ht="15" thickBot="1" x14ac:dyDescent="0.35">
      <c r="A249" s="456" t="s">
        <v>1603</v>
      </c>
      <c r="B249" s="554"/>
      <c r="C249" s="555"/>
    </row>
    <row r="250" spans="1:3" ht="15" thickTop="1" x14ac:dyDescent="0.3"/>
  </sheetData>
  <sheetProtection password="ED53" sheet="1" objects="1" scenarios="1" selectLockedCells="1"/>
  <dataValidations count="2">
    <dataValidation type="decimal" operator="greaterThanOrEqual" allowBlank="1" showInputMessage="1" showErrorMessage="1" error="Kirjoita desimaaliluku._x000a_Luvusta tulee automaattisesti negatiivinen." sqref="C10:C249">
      <formula1>0</formula1>
    </dataValidation>
    <dataValidation errorStyle="warning" operator="lessThanOrEqual" allowBlank="1" showErrorMessage="1" error="Normaalisti tähän lokeroon kirjoitetaan negatiivinen luku (miinusmerkki luvun eteen)_x000a_" sqref="B10:B249"/>
  </dataValidations>
  <pageMargins left="0.23622047244094491" right="0.23622047244094491" top="0.74803149606299213" bottom="0.74803149606299213" header="0.31496062992125984" footer="0.31496062992125984"/>
  <pageSetup paperSize="9" fitToHeight="0" orientation="portrait" r:id="rId1"/>
  <headerFooter>
    <oddHeader>&amp;R&amp;D</oddHeader>
    <oddFooter>&amp;LOPETUS- JA KULTTUURIMINISTERIÖ
PL 29
00023 VALTIONEUVOSTO&amp;R&amp;P/&amp;N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3">
    <pageSetUpPr fitToPage="1"/>
  </sheetPr>
  <dimension ref="A1:L110"/>
  <sheetViews>
    <sheetView showGridLines="0" zoomScaleNormal="100" workbookViewId="0">
      <pane ySplit="9" topLeftCell="A10" activePane="bottomLeft" state="frozen"/>
      <selection pane="bottomLeft" activeCell="B11" sqref="B11"/>
    </sheetView>
  </sheetViews>
  <sheetFormatPr defaultColWidth="9.109375" defaultRowHeight="14.4" x14ac:dyDescent="0.3"/>
  <cols>
    <col min="1" max="1" width="48.44140625" style="12" customWidth="1"/>
    <col min="2" max="2" width="62.6640625" style="48" customWidth="1"/>
    <col min="3" max="3" width="14" style="272" customWidth="1"/>
    <col min="4" max="4" width="15" style="18" bestFit="1" customWidth="1"/>
    <col min="5" max="5" width="8.88671875"/>
    <col min="6" max="6" width="9.109375" hidden="1" customWidth="1"/>
    <col min="7" max="7" width="0" style="19" hidden="1" customWidth="1"/>
    <col min="8" max="16384" width="9.109375" style="12"/>
  </cols>
  <sheetData>
    <row r="1" spans="1:12" ht="23.4" x14ac:dyDescent="0.45">
      <c r="A1" s="579" t="s">
        <v>732</v>
      </c>
      <c r="B1" s="589" t="s">
        <v>2379</v>
      </c>
      <c r="F1" t="s">
        <v>1070</v>
      </c>
    </row>
    <row r="2" spans="1:12" x14ac:dyDescent="0.3">
      <c r="A2" s="579" t="s">
        <v>739</v>
      </c>
      <c r="B2" s="576"/>
    </row>
    <row r="3" spans="1:12" x14ac:dyDescent="0.3">
      <c r="A3" s="534" t="s">
        <v>2426</v>
      </c>
      <c r="B3" s="576"/>
      <c r="F3" s="12" t="s">
        <v>1066</v>
      </c>
    </row>
    <row r="4" spans="1:12" x14ac:dyDescent="0.3">
      <c r="A4" s="534" t="s">
        <v>2425</v>
      </c>
      <c r="B4" s="576"/>
      <c r="F4" s="12" t="s">
        <v>1068</v>
      </c>
    </row>
    <row r="5" spans="1:12" ht="22.5" customHeight="1" x14ac:dyDescent="0.3">
      <c r="A5" s="574"/>
      <c r="B5" s="576"/>
    </row>
    <row r="6" spans="1:12" x14ac:dyDescent="0.3">
      <c r="A6" s="177" t="s">
        <v>903</v>
      </c>
      <c r="B6" s="46"/>
      <c r="G6" s="22"/>
      <c r="H6" s="2"/>
      <c r="I6" s="10"/>
      <c r="J6" s="1"/>
      <c r="K6" s="1"/>
      <c r="L6" s="1"/>
    </row>
    <row r="7" spans="1:12" x14ac:dyDescent="0.3">
      <c r="A7" s="178" t="s">
        <v>902</v>
      </c>
      <c r="B7" s="47"/>
      <c r="I7"/>
      <c r="J7" s="1"/>
      <c r="K7" s="2"/>
      <c r="L7" s="1"/>
    </row>
    <row r="8" spans="1:12" x14ac:dyDescent="0.3">
      <c r="A8" s="179" t="s">
        <v>976</v>
      </c>
      <c r="B8" s="164">
        <f>B12+B17+B22+B27+B32+B37+B42+B47+B52+B57+B62+B67+B72+B77+B82+B87+B92+B97+B102+B107</f>
        <v>0</v>
      </c>
      <c r="D8" s="23"/>
      <c r="E8" s="1"/>
      <c r="I8" s="10"/>
      <c r="K8" s="2"/>
      <c r="L8" s="1"/>
    </row>
    <row r="9" spans="1:12" ht="15" thickBot="1" x14ac:dyDescent="0.35">
      <c r="A9" s="180" t="s">
        <v>977</v>
      </c>
      <c r="B9" s="77">
        <f>B14+B19+B24+B29+B34+B39+B44+B49+B54+B59+B64+B69+B74+B79+B84+B89+B94+B99+B104+B109</f>
        <v>0</v>
      </c>
      <c r="D9" s="50"/>
      <c r="E9" s="1"/>
      <c r="I9" s="10"/>
      <c r="K9" s="2"/>
      <c r="L9" s="1"/>
    </row>
    <row r="10" spans="1:12" ht="15" thickTop="1" x14ac:dyDescent="0.3">
      <c r="A10" s="181" t="s">
        <v>1069</v>
      </c>
      <c r="B10" s="47"/>
      <c r="D10" s="23"/>
      <c r="E10" s="1"/>
      <c r="I10" s="10"/>
      <c r="K10" s="2"/>
      <c r="L10" s="1"/>
    </row>
    <row r="11" spans="1:12" x14ac:dyDescent="0.3">
      <c r="A11" s="182" t="s">
        <v>754</v>
      </c>
      <c r="B11" s="558"/>
      <c r="C11" s="369" t="str">
        <f ca="1">IF(SUM(G12:G14)=0,"",IF(G11=0,"Kirjoita nimi",""))</f>
        <v/>
      </c>
      <c r="D11" s="51" t="str">
        <f>IF(LEN(B11)&gt;1, (LEN(B11)) &amp; "/100 merkkiä", "Max. 100 merkkiä")</f>
        <v>Max. 100 merkkiä</v>
      </c>
      <c r="E11" s="43"/>
      <c r="F11" t="s">
        <v>622</v>
      </c>
      <c r="G11" s="19">
        <f t="shared" ref="G11:G74" ca="1" si="0">INDIRECT(F11)</f>
        <v>0</v>
      </c>
      <c r="I11" s="2"/>
      <c r="J11" s="13"/>
      <c r="K11" s="1"/>
      <c r="L11" s="1"/>
    </row>
    <row r="12" spans="1:12" x14ac:dyDescent="0.3">
      <c r="A12" s="179" t="s">
        <v>755</v>
      </c>
      <c r="B12" s="559"/>
      <c r="D12" s="27"/>
      <c r="E12" s="2"/>
      <c r="F12" t="s">
        <v>623</v>
      </c>
      <c r="G12" s="19">
        <f t="shared" ca="1" si="0"/>
        <v>0</v>
      </c>
      <c r="I12"/>
      <c r="J12"/>
      <c r="K12" s="1"/>
      <c r="L12" s="1"/>
    </row>
    <row r="13" spans="1:12" x14ac:dyDescent="0.3">
      <c r="A13" s="183" t="s">
        <v>904</v>
      </c>
      <c r="B13" s="560"/>
      <c r="F13" t="s">
        <v>624</v>
      </c>
      <c r="G13" s="19">
        <f t="shared" ca="1" si="0"/>
        <v>0</v>
      </c>
      <c r="I13"/>
      <c r="J13"/>
      <c r="K13" s="1"/>
      <c r="L13" s="1"/>
    </row>
    <row r="14" spans="1:12" ht="15" thickBot="1" x14ac:dyDescent="0.35">
      <c r="A14" s="184" t="s">
        <v>1395</v>
      </c>
      <c r="B14" s="561"/>
      <c r="F14" t="s">
        <v>625</v>
      </c>
      <c r="G14" s="19">
        <f t="shared" ca="1" si="0"/>
        <v>0</v>
      </c>
    </row>
    <row r="15" spans="1:12" ht="15" thickTop="1" x14ac:dyDescent="0.3">
      <c r="A15" s="178" t="s">
        <v>1071</v>
      </c>
      <c r="B15" s="47"/>
      <c r="D15" s="23"/>
      <c r="E15" s="1"/>
      <c r="F15" t="s">
        <v>626</v>
      </c>
      <c r="G15" s="19">
        <f t="shared" ca="1" si="0"/>
        <v>0</v>
      </c>
    </row>
    <row r="16" spans="1:12" x14ac:dyDescent="0.3">
      <c r="A16" s="182" t="s">
        <v>1072</v>
      </c>
      <c r="B16" s="558"/>
      <c r="C16" s="369" t="str">
        <f ca="1">IF(SUM(G17:G19)=0,"",IF(G16=0,"Kirjoita nimi",""))</f>
        <v/>
      </c>
      <c r="D16" s="51" t="str">
        <f>IF(LEN(B16)&gt;1, (LEN(B16)) &amp; "/100 merkkiä", "Max. 100 merkkiä")</f>
        <v>Max. 100 merkkiä</v>
      </c>
      <c r="E16" s="43"/>
      <c r="F16" t="s">
        <v>627</v>
      </c>
      <c r="G16" s="19">
        <f t="shared" ca="1" si="0"/>
        <v>0</v>
      </c>
    </row>
    <row r="17" spans="1:7" x14ac:dyDescent="0.3">
      <c r="A17" s="179" t="s">
        <v>1073</v>
      </c>
      <c r="B17" s="559"/>
      <c r="D17" s="27"/>
      <c r="E17" s="2"/>
      <c r="F17" t="s">
        <v>628</v>
      </c>
      <c r="G17" s="19">
        <f t="shared" ca="1" si="0"/>
        <v>0</v>
      </c>
    </row>
    <row r="18" spans="1:7" x14ac:dyDescent="0.3">
      <c r="A18" s="183" t="s">
        <v>1074</v>
      </c>
      <c r="B18" s="560"/>
      <c r="F18" t="s">
        <v>629</v>
      </c>
      <c r="G18" s="19">
        <f t="shared" ca="1" si="0"/>
        <v>0</v>
      </c>
    </row>
    <row r="19" spans="1:7" ht="15" thickBot="1" x14ac:dyDescent="0.35">
      <c r="A19" s="184" t="s">
        <v>1396</v>
      </c>
      <c r="B19" s="561"/>
      <c r="F19" t="s">
        <v>630</v>
      </c>
      <c r="G19" s="19">
        <f t="shared" ca="1" si="0"/>
        <v>0</v>
      </c>
    </row>
    <row r="20" spans="1:7" ht="15" thickTop="1" x14ac:dyDescent="0.3">
      <c r="A20" s="178" t="s">
        <v>1075</v>
      </c>
      <c r="B20" s="47"/>
      <c r="D20" s="23"/>
      <c r="E20" s="1"/>
      <c r="F20" t="s">
        <v>631</v>
      </c>
      <c r="G20" s="19">
        <f t="shared" ca="1" si="0"/>
        <v>0</v>
      </c>
    </row>
    <row r="21" spans="1:7" x14ac:dyDescent="0.3">
      <c r="A21" s="182" t="s">
        <v>1076</v>
      </c>
      <c r="B21" s="558"/>
      <c r="C21" s="369" t="str">
        <f ca="1">IF(SUM(G22:G24)=0,"",IF(G21=0,"Kirjoita nimi",""))</f>
        <v/>
      </c>
      <c r="D21" s="51" t="str">
        <f>IF(LEN(B21)&gt;1, (LEN(B21)) &amp; "/100 merkkiä", "Max. 100 merkkiä")</f>
        <v>Max. 100 merkkiä</v>
      </c>
      <c r="E21" s="43"/>
      <c r="F21" t="s">
        <v>632</v>
      </c>
      <c r="G21" s="19">
        <f t="shared" ca="1" si="0"/>
        <v>0</v>
      </c>
    </row>
    <row r="22" spans="1:7" x14ac:dyDescent="0.3">
      <c r="A22" s="179" t="s">
        <v>1077</v>
      </c>
      <c r="B22" s="559"/>
      <c r="D22" s="27"/>
      <c r="E22" s="2"/>
      <c r="F22" t="s">
        <v>633</v>
      </c>
      <c r="G22" s="19">
        <f t="shared" ca="1" si="0"/>
        <v>0</v>
      </c>
    </row>
    <row r="23" spans="1:7" x14ac:dyDescent="0.3">
      <c r="A23" s="183" t="s">
        <v>1078</v>
      </c>
      <c r="B23" s="560"/>
      <c r="F23" t="s">
        <v>634</v>
      </c>
      <c r="G23" s="19">
        <f t="shared" ca="1" si="0"/>
        <v>0</v>
      </c>
    </row>
    <row r="24" spans="1:7" ht="15" thickBot="1" x14ac:dyDescent="0.35">
      <c r="A24" s="184" t="s">
        <v>1397</v>
      </c>
      <c r="B24" s="561"/>
      <c r="F24" t="s">
        <v>635</v>
      </c>
      <c r="G24" s="19">
        <f t="shared" ca="1" si="0"/>
        <v>0</v>
      </c>
    </row>
    <row r="25" spans="1:7" ht="15" thickTop="1" x14ac:dyDescent="0.3">
      <c r="A25" s="178" t="s">
        <v>1079</v>
      </c>
      <c r="B25" s="47"/>
      <c r="D25" s="23"/>
      <c r="E25" s="1"/>
      <c r="F25" t="s">
        <v>636</v>
      </c>
      <c r="G25" s="19">
        <f t="shared" ca="1" si="0"/>
        <v>0</v>
      </c>
    </row>
    <row r="26" spans="1:7" x14ac:dyDescent="0.3">
      <c r="A26" s="182" t="s">
        <v>1080</v>
      </c>
      <c r="B26" s="558"/>
      <c r="C26" s="369" t="str">
        <f ca="1">IF(SUM(G27:G29)=0,"",IF(G26=0,"Kirjoita nimi",""))</f>
        <v/>
      </c>
      <c r="D26" s="51" t="str">
        <f>IF(LEN(B26)&gt;1, (LEN(B26)) &amp; "/100 merkkiä", "Max. 100 merkkiä")</f>
        <v>Max. 100 merkkiä</v>
      </c>
      <c r="E26" s="43"/>
      <c r="F26" t="s">
        <v>637</v>
      </c>
      <c r="G26" s="19">
        <f t="shared" ca="1" si="0"/>
        <v>0</v>
      </c>
    </row>
    <row r="27" spans="1:7" x14ac:dyDescent="0.3">
      <c r="A27" s="179" t="s">
        <v>1081</v>
      </c>
      <c r="B27" s="559"/>
      <c r="D27" s="27"/>
      <c r="E27" s="2"/>
      <c r="F27" t="s">
        <v>638</v>
      </c>
      <c r="G27" s="19">
        <f t="shared" ca="1" si="0"/>
        <v>0</v>
      </c>
    </row>
    <row r="28" spans="1:7" x14ac:dyDescent="0.3">
      <c r="A28" s="183" t="s">
        <v>1082</v>
      </c>
      <c r="B28" s="560"/>
      <c r="F28" t="s">
        <v>639</v>
      </c>
      <c r="G28" s="19">
        <f t="shared" ca="1" si="0"/>
        <v>0</v>
      </c>
    </row>
    <row r="29" spans="1:7" ht="15" thickBot="1" x14ac:dyDescent="0.35">
      <c r="A29" s="184" t="s">
        <v>1398</v>
      </c>
      <c r="B29" s="561"/>
      <c r="F29" t="s">
        <v>640</v>
      </c>
      <c r="G29" s="19">
        <f t="shared" ca="1" si="0"/>
        <v>0</v>
      </c>
    </row>
    <row r="30" spans="1:7" ht="15" thickTop="1" x14ac:dyDescent="0.3">
      <c r="A30" s="178" t="s">
        <v>1083</v>
      </c>
      <c r="B30" s="47"/>
      <c r="D30" s="23"/>
      <c r="E30" s="1"/>
      <c r="F30" t="s">
        <v>641</v>
      </c>
      <c r="G30" s="19">
        <f t="shared" ca="1" si="0"/>
        <v>0</v>
      </c>
    </row>
    <row r="31" spans="1:7" x14ac:dyDescent="0.3">
      <c r="A31" s="182" t="s">
        <v>1084</v>
      </c>
      <c r="B31" s="558"/>
      <c r="C31" s="369" t="str">
        <f ca="1">IF(SUM(G32:G34)=0,"",IF(G31=0,"Kirjoita nimi",""))</f>
        <v/>
      </c>
      <c r="D31" s="51" t="str">
        <f>IF(LEN(B31)&gt;1, (LEN(B31)) &amp; "/100 merkkiä", "Max. 100 merkkiä")</f>
        <v>Max. 100 merkkiä</v>
      </c>
      <c r="E31" s="43"/>
      <c r="F31" t="s">
        <v>642</v>
      </c>
      <c r="G31" s="19">
        <f t="shared" ca="1" si="0"/>
        <v>0</v>
      </c>
    </row>
    <row r="32" spans="1:7" x14ac:dyDescent="0.3">
      <c r="A32" s="179" t="s">
        <v>1085</v>
      </c>
      <c r="B32" s="559"/>
      <c r="D32" s="27"/>
      <c r="E32" s="2"/>
      <c r="F32" t="s">
        <v>1422</v>
      </c>
      <c r="G32" s="19">
        <f t="shared" ca="1" si="0"/>
        <v>0</v>
      </c>
    </row>
    <row r="33" spans="1:7" x14ac:dyDescent="0.3">
      <c r="A33" s="183" t="s">
        <v>1086</v>
      </c>
      <c r="B33" s="560"/>
      <c r="F33" t="s">
        <v>1424</v>
      </c>
      <c r="G33" s="19">
        <f t="shared" ca="1" si="0"/>
        <v>0</v>
      </c>
    </row>
    <row r="34" spans="1:7" ht="15" thickBot="1" x14ac:dyDescent="0.35">
      <c r="A34" s="184" t="s">
        <v>1399</v>
      </c>
      <c r="B34" s="561"/>
      <c r="F34" t="s">
        <v>1426</v>
      </c>
      <c r="G34" s="19">
        <f t="shared" ca="1" si="0"/>
        <v>0</v>
      </c>
    </row>
    <row r="35" spans="1:7" ht="15" thickTop="1" x14ac:dyDescent="0.3">
      <c r="A35" s="178" t="s">
        <v>1087</v>
      </c>
      <c r="B35" s="47"/>
      <c r="D35" s="23"/>
      <c r="E35" s="1"/>
      <c r="F35" t="s">
        <v>1427</v>
      </c>
      <c r="G35" s="19">
        <f t="shared" ca="1" si="0"/>
        <v>0</v>
      </c>
    </row>
    <row r="36" spans="1:7" x14ac:dyDescent="0.3">
      <c r="A36" s="182" t="s">
        <v>1088</v>
      </c>
      <c r="B36" s="558"/>
      <c r="C36" s="369" t="str">
        <f ca="1">IF(SUM(G37:G39)=0,"",IF(G36=0,"Kirjoita nimi",""))</f>
        <v/>
      </c>
      <c r="D36" s="51" t="str">
        <f>IF(LEN(B36)&gt;1, (LEN(B36)) &amp; "/100 merkkiä", "Max. 100 merkkiä")</f>
        <v>Max. 100 merkkiä</v>
      </c>
      <c r="E36" s="43"/>
      <c r="F36" t="s">
        <v>1429</v>
      </c>
      <c r="G36" s="19">
        <f t="shared" ca="1" si="0"/>
        <v>0</v>
      </c>
    </row>
    <row r="37" spans="1:7" x14ac:dyDescent="0.3">
      <c r="A37" s="179" t="s">
        <v>1089</v>
      </c>
      <c r="B37" s="559"/>
      <c r="D37" s="27"/>
      <c r="E37" s="2"/>
      <c r="F37" t="s">
        <v>1430</v>
      </c>
      <c r="G37" s="19">
        <f t="shared" ca="1" si="0"/>
        <v>0</v>
      </c>
    </row>
    <row r="38" spans="1:7" x14ac:dyDescent="0.3">
      <c r="A38" s="183" t="s">
        <v>1090</v>
      </c>
      <c r="B38" s="560"/>
      <c r="F38" t="s">
        <v>1433</v>
      </c>
      <c r="G38" s="19">
        <f t="shared" ca="1" si="0"/>
        <v>0</v>
      </c>
    </row>
    <row r="39" spans="1:7" ht="15" thickBot="1" x14ac:dyDescent="0.35">
      <c r="A39" s="184" t="s">
        <v>1400</v>
      </c>
      <c r="B39" s="561"/>
      <c r="F39" t="s">
        <v>1436</v>
      </c>
      <c r="G39" s="19">
        <f t="shared" ca="1" si="0"/>
        <v>0</v>
      </c>
    </row>
    <row r="40" spans="1:7" ht="15" thickTop="1" x14ac:dyDescent="0.3">
      <c r="A40" s="178" t="s">
        <v>1091</v>
      </c>
      <c r="B40" s="47"/>
      <c r="D40" s="23"/>
      <c r="E40" s="1"/>
      <c r="F40" t="s">
        <v>1439</v>
      </c>
      <c r="G40" s="19">
        <f t="shared" ca="1" si="0"/>
        <v>0</v>
      </c>
    </row>
    <row r="41" spans="1:7" x14ac:dyDescent="0.3">
      <c r="A41" s="182" t="s">
        <v>1092</v>
      </c>
      <c r="B41" s="558"/>
      <c r="C41" s="369" t="str">
        <f ca="1">IF(SUM(G42:G44)=0,"",IF(G41=0,"Kirjoita nimi",""))</f>
        <v/>
      </c>
      <c r="D41" s="51" t="str">
        <f>IF(LEN(B41)&gt;1, (LEN(B41)) &amp; "/100 merkkiä", "Max. 100 merkkiä")</f>
        <v>Max. 100 merkkiä</v>
      </c>
      <c r="E41" s="43"/>
      <c r="F41" t="s">
        <v>1442</v>
      </c>
      <c r="G41" s="19">
        <f t="shared" ca="1" si="0"/>
        <v>0</v>
      </c>
    </row>
    <row r="42" spans="1:7" x14ac:dyDescent="0.3">
      <c r="A42" s="179" t="s">
        <v>1093</v>
      </c>
      <c r="B42" s="559"/>
      <c r="D42" s="27"/>
      <c r="E42" s="2"/>
      <c r="F42" t="s">
        <v>1443</v>
      </c>
      <c r="G42" s="19">
        <f t="shared" ca="1" si="0"/>
        <v>0</v>
      </c>
    </row>
    <row r="43" spans="1:7" x14ac:dyDescent="0.3">
      <c r="A43" s="183" t="s">
        <v>1094</v>
      </c>
      <c r="B43" s="560"/>
      <c r="F43" t="s">
        <v>1444</v>
      </c>
      <c r="G43" s="19">
        <f t="shared" ca="1" si="0"/>
        <v>0</v>
      </c>
    </row>
    <row r="44" spans="1:7" ht="15" thickBot="1" x14ac:dyDescent="0.35">
      <c r="A44" s="184" t="s">
        <v>1401</v>
      </c>
      <c r="B44" s="561"/>
      <c r="F44" t="s">
        <v>1447</v>
      </c>
      <c r="G44" s="19">
        <f t="shared" ca="1" si="0"/>
        <v>0</v>
      </c>
    </row>
    <row r="45" spans="1:7" ht="15" thickTop="1" x14ac:dyDescent="0.3">
      <c r="A45" s="178" t="s">
        <v>1095</v>
      </c>
      <c r="B45" s="47"/>
      <c r="D45" s="23"/>
      <c r="E45" s="1"/>
      <c r="F45" t="s">
        <v>1448</v>
      </c>
      <c r="G45" s="19">
        <f t="shared" ca="1" si="0"/>
        <v>0</v>
      </c>
    </row>
    <row r="46" spans="1:7" x14ac:dyDescent="0.3">
      <c r="A46" s="182" t="s">
        <v>1096</v>
      </c>
      <c r="B46" s="558"/>
      <c r="C46" s="369" t="str">
        <f ca="1">IF(SUM(G47:G49)=0,"",IF(G46=0,"Kirjoita nimi",""))</f>
        <v/>
      </c>
      <c r="D46" s="51" t="str">
        <f>IF(LEN(B46)&gt;1, (LEN(B46)) &amp; "/100 merkkiä", "Max. 100 merkkiä")</f>
        <v>Max. 100 merkkiä</v>
      </c>
      <c r="E46" s="43"/>
      <c r="F46" t="s">
        <v>1451</v>
      </c>
      <c r="G46" s="19">
        <f t="shared" ca="1" si="0"/>
        <v>0</v>
      </c>
    </row>
    <row r="47" spans="1:7" x14ac:dyDescent="0.3">
      <c r="A47" s="179" t="s">
        <v>1097</v>
      </c>
      <c r="B47" s="559"/>
      <c r="D47" s="27"/>
      <c r="E47" s="2"/>
      <c r="F47" t="s">
        <v>1452</v>
      </c>
      <c r="G47" s="19">
        <f t="shared" ca="1" si="0"/>
        <v>0</v>
      </c>
    </row>
    <row r="48" spans="1:7" x14ac:dyDescent="0.3">
      <c r="A48" s="183" t="s">
        <v>1098</v>
      </c>
      <c r="B48" s="560"/>
      <c r="F48" t="s">
        <v>1453</v>
      </c>
      <c r="G48" s="19">
        <f t="shared" ca="1" si="0"/>
        <v>0</v>
      </c>
    </row>
    <row r="49" spans="1:7" ht="15" thickBot="1" x14ac:dyDescent="0.35">
      <c r="A49" s="184" t="s">
        <v>1402</v>
      </c>
      <c r="B49" s="561"/>
      <c r="F49" t="s">
        <v>1454</v>
      </c>
      <c r="G49" s="19">
        <f t="shared" ca="1" si="0"/>
        <v>0</v>
      </c>
    </row>
    <row r="50" spans="1:7" ht="15" thickTop="1" x14ac:dyDescent="0.3">
      <c r="A50" s="178" t="s">
        <v>1099</v>
      </c>
      <c r="B50" s="47"/>
      <c r="D50" s="23"/>
      <c r="E50" s="1"/>
      <c r="F50" t="s">
        <v>1455</v>
      </c>
      <c r="G50" s="19">
        <f t="shared" ca="1" si="0"/>
        <v>0</v>
      </c>
    </row>
    <row r="51" spans="1:7" x14ac:dyDescent="0.3">
      <c r="A51" s="182" t="s">
        <v>1100</v>
      </c>
      <c r="B51" s="558"/>
      <c r="C51" s="369" t="str">
        <f ca="1">IF(SUM(G52:G54)=0,"",IF(G51=0,"Kirjoita nimi",""))</f>
        <v/>
      </c>
      <c r="D51" s="51" t="str">
        <f>IF(LEN(B51)&gt;1, (LEN(B51)) &amp; "/100 merkkiä", "Max. 100 merkkiä")</f>
        <v>Max. 100 merkkiä</v>
      </c>
      <c r="E51" s="43"/>
      <c r="F51" t="s">
        <v>1457</v>
      </c>
      <c r="G51" s="19">
        <f t="shared" ca="1" si="0"/>
        <v>0</v>
      </c>
    </row>
    <row r="52" spans="1:7" x14ac:dyDescent="0.3">
      <c r="A52" s="179" t="s">
        <v>1101</v>
      </c>
      <c r="B52" s="559"/>
      <c r="D52" s="27"/>
      <c r="E52" s="2"/>
      <c r="F52" t="s">
        <v>643</v>
      </c>
      <c r="G52" s="19">
        <f t="shared" ca="1" si="0"/>
        <v>0</v>
      </c>
    </row>
    <row r="53" spans="1:7" x14ac:dyDescent="0.3">
      <c r="A53" s="183" t="s">
        <v>1102</v>
      </c>
      <c r="B53" s="560"/>
      <c r="F53" t="s">
        <v>644</v>
      </c>
      <c r="G53" s="19">
        <f t="shared" ca="1" si="0"/>
        <v>0</v>
      </c>
    </row>
    <row r="54" spans="1:7" ht="15" thickBot="1" x14ac:dyDescent="0.35">
      <c r="A54" s="184" t="s">
        <v>1403</v>
      </c>
      <c r="B54" s="561"/>
      <c r="F54" t="s">
        <v>645</v>
      </c>
      <c r="G54" s="19">
        <f t="shared" ca="1" si="0"/>
        <v>0</v>
      </c>
    </row>
    <row r="55" spans="1:7" ht="15" thickTop="1" x14ac:dyDescent="0.3">
      <c r="A55" s="178" t="s">
        <v>1103</v>
      </c>
      <c r="B55" s="47"/>
      <c r="D55" s="23"/>
      <c r="E55" s="1"/>
      <c r="F55" t="s">
        <v>646</v>
      </c>
      <c r="G55" s="19">
        <f t="shared" ca="1" si="0"/>
        <v>0</v>
      </c>
    </row>
    <row r="56" spans="1:7" x14ac:dyDescent="0.3">
      <c r="A56" s="182" t="s">
        <v>1104</v>
      </c>
      <c r="B56" s="558"/>
      <c r="C56" s="369" t="str">
        <f ca="1">IF(SUM(G57:G59)=0,"",IF(G56=0,"Kirjoita nimi",""))</f>
        <v/>
      </c>
      <c r="D56" s="51" t="str">
        <f>IF(LEN(B56)&gt;1, (LEN(B56)) &amp; "/100 merkkiä", "Max. 100 merkkiä")</f>
        <v>Max. 100 merkkiä</v>
      </c>
      <c r="E56" s="43"/>
      <c r="F56" t="s">
        <v>647</v>
      </c>
      <c r="G56" s="19">
        <f t="shared" ca="1" si="0"/>
        <v>0</v>
      </c>
    </row>
    <row r="57" spans="1:7" x14ac:dyDescent="0.3">
      <c r="A57" s="179" t="s">
        <v>1105</v>
      </c>
      <c r="B57" s="559"/>
      <c r="D57" s="27"/>
      <c r="E57" s="2"/>
      <c r="F57" t="s">
        <v>648</v>
      </c>
      <c r="G57" s="19">
        <f t="shared" ca="1" si="0"/>
        <v>0</v>
      </c>
    </row>
    <row r="58" spans="1:7" x14ac:dyDescent="0.3">
      <c r="A58" s="183" t="s">
        <v>1106</v>
      </c>
      <c r="B58" s="560"/>
      <c r="F58" t="s">
        <v>322</v>
      </c>
      <c r="G58" s="19">
        <f t="shared" ca="1" si="0"/>
        <v>0</v>
      </c>
    </row>
    <row r="59" spans="1:7" ht="15" thickBot="1" x14ac:dyDescent="0.35">
      <c r="A59" s="184" t="s">
        <v>1404</v>
      </c>
      <c r="B59" s="561"/>
      <c r="F59" t="s">
        <v>509</v>
      </c>
      <c r="G59" s="19">
        <f t="shared" ca="1" si="0"/>
        <v>0</v>
      </c>
    </row>
    <row r="60" spans="1:7" ht="15" thickTop="1" x14ac:dyDescent="0.3">
      <c r="A60" s="178" t="s">
        <v>1107</v>
      </c>
      <c r="B60" s="47"/>
      <c r="D60" s="23"/>
      <c r="E60" s="1"/>
      <c r="F60" t="s">
        <v>510</v>
      </c>
      <c r="G60" s="19">
        <f t="shared" ca="1" si="0"/>
        <v>0</v>
      </c>
    </row>
    <row r="61" spans="1:7" x14ac:dyDescent="0.3">
      <c r="A61" s="182" t="s">
        <v>1108</v>
      </c>
      <c r="B61" s="558"/>
      <c r="C61" s="369" t="str">
        <f ca="1">IF(SUM(G62:G64)=0,"",IF(G61=0,"Kirjoita nimi",""))</f>
        <v/>
      </c>
      <c r="D61" s="51" t="str">
        <f>IF(LEN(B61)&gt;1, (LEN(B61)) &amp; "/100 merkkiä", "Max. 100 merkkiä")</f>
        <v>Max. 100 merkkiä</v>
      </c>
      <c r="E61" s="43"/>
      <c r="F61" t="s">
        <v>525</v>
      </c>
      <c r="G61" s="19">
        <f t="shared" ca="1" si="0"/>
        <v>0</v>
      </c>
    </row>
    <row r="62" spans="1:7" x14ac:dyDescent="0.3">
      <c r="A62" s="179" t="s">
        <v>1109</v>
      </c>
      <c r="B62" s="559"/>
      <c r="D62" s="27"/>
      <c r="E62" s="2"/>
      <c r="F62" t="s">
        <v>649</v>
      </c>
      <c r="G62" s="19">
        <f t="shared" ca="1" si="0"/>
        <v>0</v>
      </c>
    </row>
    <row r="63" spans="1:7" x14ac:dyDescent="0.3">
      <c r="A63" s="183" t="s">
        <v>1110</v>
      </c>
      <c r="B63" s="560"/>
      <c r="F63" t="s">
        <v>650</v>
      </c>
      <c r="G63" s="19">
        <f t="shared" ca="1" si="0"/>
        <v>0</v>
      </c>
    </row>
    <row r="64" spans="1:7" ht="15" thickBot="1" x14ac:dyDescent="0.35">
      <c r="A64" s="184" t="s">
        <v>1405</v>
      </c>
      <c r="B64" s="561"/>
      <c r="F64" t="s">
        <v>651</v>
      </c>
      <c r="G64" s="19">
        <f t="shared" ca="1" si="0"/>
        <v>0</v>
      </c>
    </row>
    <row r="65" spans="1:7" ht="15" thickTop="1" x14ac:dyDescent="0.3">
      <c r="A65" s="178" t="s">
        <v>1184</v>
      </c>
      <c r="B65" s="47"/>
      <c r="D65" s="23"/>
      <c r="E65" s="1"/>
      <c r="F65" t="s">
        <v>652</v>
      </c>
      <c r="G65" s="19">
        <f t="shared" ca="1" si="0"/>
        <v>0</v>
      </c>
    </row>
    <row r="66" spans="1:7" x14ac:dyDescent="0.3">
      <c r="A66" s="182" t="s">
        <v>1111</v>
      </c>
      <c r="B66" s="558"/>
      <c r="C66" s="369" t="str">
        <f ca="1">IF(SUM(G67:G69)=0,"",IF(G66=0,"Kirjoita nimi",""))</f>
        <v/>
      </c>
      <c r="D66" s="51" t="str">
        <f>IF(LEN(B66)&gt;1, (LEN(B66)) &amp; "/100 merkkiä", "Max. 100 merkkiä")</f>
        <v>Max. 100 merkkiä</v>
      </c>
      <c r="E66" s="43"/>
      <c r="F66" t="s">
        <v>653</v>
      </c>
      <c r="G66" s="19">
        <f t="shared" ca="1" si="0"/>
        <v>0</v>
      </c>
    </row>
    <row r="67" spans="1:7" x14ac:dyDescent="0.3">
      <c r="A67" s="179" t="s">
        <v>1112</v>
      </c>
      <c r="B67" s="559"/>
      <c r="D67" s="27"/>
      <c r="E67" s="2"/>
      <c r="F67" t="s">
        <v>654</v>
      </c>
      <c r="G67" s="19">
        <f t="shared" ca="1" si="0"/>
        <v>0</v>
      </c>
    </row>
    <row r="68" spans="1:7" x14ac:dyDescent="0.3">
      <c r="A68" s="183" t="s">
        <v>1113</v>
      </c>
      <c r="B68" s="560"/>
      <c r="F68" t="s">
        <v>655</v>
      </c>
      <c r="G68" s="19">
        <f t="shared" ca="1" si="0"/>
        <v>0</v>
      </c>
    </row>
    <row r="69" spans="1:7" ht="15" thickBot="1" x14ac:dyDescent="0.35">
      <c r="A69" s="184" t="s">
        <v>1406</v>
      </c>
      <c r="B69" s="561"/>
      <c r="F69" t="s">
        <v>656</v>
      </c>
      <c r="G69" s="19">
        <f t="shared" ca="1" si="0"/>
        <v>0</v>
      </c>
    </row>
    <row r="70" spans="1:7" ht="15" thickTop="1" x14ac:dyDescent="0.3">
      <c r="A70" s="178" t="s">
        <v>1114</v>
      </c>
      <c r="B70" s="47"/>
      <c r="D70" s="23"/>
      <c r="E70" s="1"/>
      <c r="F70" t="s">
        <v>657</v>
      </c>
      <c r="G70" s="19">
        <f t="shared" ca="1" si="0"/>
        <v>0</v>
      </c>
    </row>
    <row r="71" spans="1:7" x14ac:dyDescent="0.3">
      <c r="A71" s="182" t="s">
        <v>1115</v>
      </c>
      <c r="B71" s="558"/>
      <c r="C71" s="369" t="str">
        <f ca="1">IF(SUM(G72:G74)=0,"",IF(G71=0,"Kirjoita nimi",""))</f>
        <v/>
      </c>
      <c r="D71" s="51" t="str">
        <f>IF(LEN(B71)&gt;1, (LEN(B71)) &amp; "/100 merkkiä", "Max. 100 merkkiä")</f>
        <v>Max. 100 merkkiä</v>
      </c>
      <c r="E71" s="43"/>
      <c r="F71" t="s">
        <v>658</v>
      </c>
      <c r="G71" s="19">
        <f t="shared" ca="1" si="0"/>
        <v>0</v>
      </c>
    </row>
    <row r="72" spans="1:7" x14ac:dyDescent="0.3">
      <c r="A72" s="179" t="s">
        <v>1116</v>
      </c>
      <c r="B72" s="559"/>
      <c r="D72" s="27"/>
      <c r="E72" s="2"/>
      <c r="F72" t="s">
        <v>659</v>
      </c>
      <c r="G72" s="19">
        <f t="shared" ca="1" si="0"/>
        <v>0</v>
      </c>
    </row>
    <row r="73" spans="1:7" x14ac:dyDescent="0.3">
      <c r="A73" s="183" t="s">
        <v>1117</v>
      </c>
      <c r="B73" s="560"/>
      <c r="F73" t="s">
        <v>660</v>
      </c>
      <c r="G73" s="19">
        <f t="shared" ca="1" si="0"/>
        <v>0</v>
      </c>
    </row>
    <row r="74" spans="1:7" ht="15" thickBot="1" x14ac:dyDescent="0.35">
      <c r="A74" s="184" t="s">
        <v>1407</v>
      </c>
      <c r="B74" s="561"/>
      <c r="F74" t="s">
        <v>661</v>
      </c>
      <c r="G74" s="19">
        <f t="shared" ca="1" si="0"/>
        <v>0</v>
      </c>
    </row>
    <row r="75" spans="1:7" ht="15" thickTop="1" x14ac:dyDescent="0.3">
      <c r="A75" s="178" t="s">
        <v>1118</v>
      </c>
      <c r="B75" s="47"/>
      <c r="D75" s="23"/>
      <c r="E75" s="1"/>
      <c r="F75" t="s">
        <v>662</v>
      </c>
      <c r="G75" s="19">
        <f t="shared" ref="G75:G109" ca="1" si="1">INDIRECT(F75)</f>
        <v>0</v>
      </c>
    </row>
    <row r="76" spans="1:7" x14ac:dyDescent="0.3">
      <c r="A76" s="182" t="s">
        <v>1119</v>
      </c>
      <c r="B76" s="558"/>
      <c r="C76" s="369" t="str">
        <f ca="1">IF(SUM(G77:G79)=0,"",IF(G76=0,"Kirjoita nimi",""))</f>
        <v/>
      </c>
      <c r="D76" s="51" t="str">
        <f>IF(LEN(B76)&gt;1, (LEN(B76)) &amp; "/100 merkkiä", "Max. 100 merkkiä")</f>
        <v>Max. 100 merkkiä</v>
      </c>
      <c r="E76" s="43"/>
      <c r="F76" t="s">
        <v>663</v>
      </c>
      <c r="G76" s="19">
        <f t="shared" ca="1" si="1"/>
        <v>0</v>
      </c>
    </row>
    <row r="77" spans="1:7" x14ac:dyDescent="0.3">
      <c r="A77" s="179" t="s">
        <v>1120</v>
      </c>
      <c r="B77" s="559"/>
      <c r="D77" s="27"/>
      <c r="E77" s="2"/>
      <c r="F77" t="s">
        <v>664</v>
      </c>
      <c r="G77" s="19">
        <f t="shared" ca="1" si="1"/>
        <v>0</v>
      </c>
    </row>
    <row r="78" spans="1:7" x14ac:dyDescent="0.3">
      <c r="A78" s="183" t="s">
        <v>1121</v>
      </c>
      <c r="B78" s="560"/>
      <c r="F78" t="s">
        <v>665</v>
      </c>
      <c r="G78" s="19">
        <f t="shared" ca="1" si="1"/>
        <v>0</v>
      </c>
    </row>
    <row r="79" spans="1:7" ht="15" thickBot="1" x14ac:dyDescent="0.35">
      <c r="A79" s="184" t="s">
        <v>1408</v>
      </c>
      <c r="B79" s="561"/>
      <c r="F79" t="s">
        <v>666</v>
      </c>
      <c r="G79" s="19">
        <f t="shared" ca="1" si="1"/>
        <v>0</v>
      </c>
    </row>
    <row r="80" spans="1:7" ht="15" thickTop="1" x14ac:dyDescent="0.3">
      <c r="A80" s="178" t="s">
        <v>1122</v>
      </c>
      <c r="B80" s="47"/>
      <c r="D80" s="23"/>
      <c r="E80" s="1"/>
      <c r="F80" t="s">
        <v>667</v>
      </c>
      <c r="G80" s="19">
        <f t="shared" ca="1" si="1"/>
        <v>0</v>
      </c>
    </row>
    <row r="81" spans="1:7" x14ac:dyDescent="0.3">
      <c r="A81" s="182" t="s">
        <v>1123</v>
      </c>
      <c r="B81" s="558"/>
      <c r="C81" s="369" t="str">
        <f ca="1">IF(SUM(G82:G84)=0,"",IF(G81=0,"Kirjoita nimi",""))</f>
        <v/>
      </c>
      <c r="D81" s="51" t="str">
        <f>IF(LEN(B81)&gt;1, (LEN(B81)) &amp; "/100 merkkiä", "Max. 100 merkkiä")</f>
        <v>Max. 100 merkkiä</v>
      </c>
      <c r="E81" s="43"/>
      <c r="F81" t="s">
        <v>668</v>
      </c>
      <c r="G81" s="19">
        <f t="shared" ca="1" si="1"/>
        <v>0</v>
      </c>
    </row>
    <row r="82" spans="1:7" x14ac:dyDescent="0.3">
      <c r="A82" s="179" t="s">
        <v>1124</v>
      </c>
      <c r="B82" s="559"/>
      <c r="D82" s="27"/>
      <c r="E82" s="2"/>
      <c r="F82" t="s">
        <v>669</v>
      </c>
      <c r="G82" s="19">
        <f t="shared" ca="1" si="1"/>
        <v>0</v>
      </c>
    </row>
    <row r="83" spans="1:7" x14ac:dyDescent="0.3">
      <c r="A83" s="183" t="s">
        <v>1125</v>
      </c>
      <c r="B83" s="560"/>
      <c r="F83" t="s">
        <v>670</v>
      </c>
      <c r="G83" s="19">
        <f t="shared" ca="1" si="1"/>
        <v>0</v>
      </c>
    </row>
    <row r="84" spans="1:7" ht="15" thickBot="1" x14ac:dyDescent="0.35">
      <c r="A84" s="184" t="s">
        <v>1409</v>
      </c>
      <c r="B84" s="561"/>
      <c r="F84" t="s">
        <v>671</v>
      </c>
      <c r="G84" s="19">
        <f t="shared" ca="1" si="1"/>
        <v>0</v>
      </c>
    </row>
    <row r="85" spans="1:7" ht="15" thickTop="1" x14ac:dyDescent="0.3">
      <c r="A85" s="178" t="s">
        <v>1126</v>
      </c>
      <c r="B85" s="47"/>
      <c r="D85" s="23"/>
      <c r="E85" s="1"/>
      <c r="F85" t="s">
        <v>436</v>
      </c>
      <c r="G85" s="19">
        <f t="shared" ca="1" si="1"/>
        <v>0</v>
      </c>
    </row>
    <row r="86" spans="1:7" x14ac:dyDescent="0.3">
      <c r="A86" s="182" t="s">
        <v>1127</v>
      </c>
      <c r="B86" s="558"/>
      <c r="C86" s="369" t="str">
        <f ca="1">IF(SUM(G87:G89)=0,"",IF(G86=0,"Kirjoita nimi",""))</f>
        <v/>
      </c>
      <c r="D86" s="51" t="str">
        <f>IF(LEN(B86)&gt;1, (LEN(B86)) &amp; "/100 merkkiä", "Max. 100 merkkiä")</f>
        <v>Max. 100 merkkiä</v>
      </c>
      <c r="E86" s="43"/>
      <c r="F86" t="s">
        <v>515</v>
      </c>
      <c r="G86" s="19">
        <f t="shared" ca="1" si="1"/>
        <v>0</v>
      </c>
    </row>
    <row r="87" spans="1:7" x14ac:dyDescent="0.3">
      <c r="A87" s="179" t="s">
        <v>1128</v>
      </c>
      <c r="B87" s="559"/>
      <c r="D87" s="27"/>
      <c r="E87" s="2"/>
      <c r="F87" t="s">
        <v>437</v>
      </c>
      <c r="G87" s="19">
        <f t="shared" ca="1" si="1"/>
        <v>0</v>
      </c>
    </row>
    <row r="88" spans="1:7" x14ac:dyDescent="0.3">
      <c r="A88" s="183" t="s">
        <v>1129</v>
      </c>
      <c r="B88" s="560"/>
      <c r="F88" t="s">
        <v>516</v>
      </c>
      <c r="G88" s="19">
        <f t="shared" ca="1" si="1"/>
        <v>0</v>
      </c>
    </row>
    <row r="89" spans="1:7" ht="15" thickBot="1" x14ac:dyDescent="0.35">
      <c r="A89" s="184" t="s">
        <v>1410</v>
      </c>
      <c r="B89" s="561"/>
      <c r="F89" t="s">
        <v>517</v>
      </c>
      <c r="G89" s="19">
        <f t="shared" ca="1" si="1"/>
        <v>0</v>
      </c>
    </row>
    <row r="90" spans="1:7" ht="15" thickTop="1" x14ac:dyDescent="0.3">
      <c r="A90" s="178" t="s">
        <v>1130</v>
      </c>
      <c r="B90" s="47"/>
      <c r="D90" s="23"/>
      <c r="E90" s="1"/>
      <c r="F90" t="s">
        <v>526</v>
      </c>
      <c r="G90" s="19">
        <f t="shared" ca="1" si="1"/>
        <v>0</v>
      </c>
    </row>
    <row r="91" spans="1:7" x14ac:dyDescent="0.3">
      <c r="A91" s="182" t="s">
        <v>1131</v>
      </c>
      <c r="B91" s="558"/>
      <c r="C91" s="369" t="str">
        <f ca="1">IF(SUM(G92:G94)=0,"",IF(G91=0,"Kirjoita nimi",""))</f>
        <v/>
      </c>
      <c r="D91" s="51" t="str">
        <f>IF(LEN(B91)&gt;1, (LEN(B91)) &amp; "/100 merkkiä", "Max. 100 merkkiä")</f>
        <v>Max. 100 merkkiä</v>
      </c>
      <c r="E91" s="43"/>
      <c r="F91" t="s">
        <v>672</v>
      </c>
      <c r="G91" s="19">
        <f t="shared" ca="1" si="1"/>
        <v>0</v>
      </c>
    </row>
    <row r="92" spans="1:7" x14ac:dyDescent="0.3">
      <c r="A92" s="179" t="s">
        <v>1132</v>
      </c>
      <c r="B92" s="559"/>
      <c r="D92" s="27"/>
      <c r="E92" s="2"/>
      <c r="F92" t="s">
        <v>527</v>
      </c>
      <c r="G92" s="19">
        <f t="shared" ca="1" si="1"/>
        <v>0</v>
      </c>
    </row>
    <row r="93" spans="1:7" x14ac:dyDescent="0.3">
      <c r="A93" s="183" t="s">
        <v>1133</v>
      </c>
      <c r="B93" s="560"/>
      <c r="F93" t="s">
        <v>673</v>
      </c>
      <c r="G93" s="19">
        <f t="shared" ca="1" si="1"/>
        <v>0</v>
      </c>
    </row>
    <row r="94" spans="1:7" ht="15" thickBot="1" x14ac:dyDescent="0.35">
      <c r="A94" s="184" t="s">
        <v>1411</v>
      </c>
      <c r="B94" s="561"/>
      <c r="F94" t="s">
        <v>529</v>
      </c>
      <c r="G94" s="19">
        <f t="shared" ca="1" si="1"/>
        <v>0</v>
      </c>
    </row>
    <row r="95" spans="1:7" ht="15" thickTop="1" x14ac:dyDescent="0.3">
      <c r="A95" s="178" t="s">
        <v>1134</v>
      </c>
      <c r="B95" s="47"/>
      <c r="D95" s="23"/>
      <c r="E95" s="1"/>
      <c r="F95" t="s">
        <v>674</v>
      </c>
      <c r="G95" s="19">
        <f t="shared" ca="1" si="1"/>
        <v>0</v>
      </c>
    </row>
    <row r="96" spans="1:7" x14ac:dyDescent="0.3">
      <c r="A96" s="182" t="s">
        <v>1135</v>
      </c>
      <c r="B96" s="558"/>
      <c r="C96" s="369" t="str">
        <f ca="1">IF(SUM(G97:G99)=0,"",IF(G96=0,"Kirjoita nimi",""))</f>
        <v/>
      </c>
      <c r="D96" s="51" t="str">
        <f>IF(LEN(B96)&gt;1, (LEN(B96)) &amp; "/100 merkkiä", "Max. 100 merkkiä")</f>
        <v>Max. 100 merkkiä</v>
      </c>
      <c r="E96" s="43"/>
      <c r="F96" t="s">
        <v>675</v>
      </c>
      <c r="G96" s="19">
        <f t="shared" ca="1" si="1"/>
        <v>0</v>
      </c>
    </row>
    <row r="97" spans="1:7" x14ac:dyDescent="0.3">
      <c r="A97" s="179" t="s">
        <v>1136</v>
      </c>
      <c r="B97" s="559"/>
      <c r="D97" s="27"/>
      <c r="E97" s="2"/>
      <c r="F97" t="s">
        <v>676</v>
      </c>
      <c r="G97" s="19">
        <f t="shared" ca="1" si="1"/>
        <v>0</v>
      </c>
    </row>
    <row r="98" spans="1:7" x14ac:dyDescent="0.3">
      <c r="A98" s="183" t="s">
        <v>1137</v>
      </c>
      <c r="B98" s="560"/>
      <c r="F98" t="s">
        <v>677</v>
      </c>
      <c r="G98" s="19">
        <f t="shared" ca="1" si="1"/>
        <v>0</v>
      </c>
    </row>
    <row r="99" spans="1:7" ht="15" thickBot="1" x14ac:dyDescent="0.35">
      <c r="A99" s="184" t="s">
        <v>1412</v>
      </c>
      <c r="B99" s="561"/>
      <c r="F99" t="s">
        <v>678</v>
      </c>
      <c r="G99" s="19">
        <f t="shared" ca="1" si="1"/>
        <v>0</v>
      </c>
    </row>
    <row r="100" spans="1:7" ht="15" thickTop="1" x14ac:dyDescent="0.3">
      <c r="A100" s="178" t="s">
        <v>1138</v>
      </c>
      <c r="B100" s="47"/>
      <c r="D100" s="23"/>
      <c r="E100" s="1"/>
      <c r="F100" t="s">
        <v>679</v>
      </c>
      <c r="G100" s="19">
        <f t="shared" ca="1" si="1"/>
        <v>0</v>
      </c>
    </row>
    <row r="101" spans="1:7" x14ac:dyDescent="0.3">
      <c r="A101" s="182" t="s">
        <v>1139</v>
      </c>
      <c r="B101" s="558"/>
      <c r="C101" s="369" t="str">
        <f ca="1">IF(SUM(G102:G104)=0,"",IF(G101=0,"Kirjoita nimi",""))</f>
        <v/>
      </c>
      <c r="D101" s="51" t="str">
        <f>IF(LEN(B101)&gt;1, (LEN(B101)) &amp; "/100 merkkiä", "Max. 100 merkkiä")</f>
        <v>Max. 100 merkkiä</v>
      </c>
      <c r="E101" s="43"/>
      <c r="F101" t="s">
        <v>680</v>
      </c>
      <c r="G101" s="19">
        <f t="shared" ca="1" si="1"/>
        <v>0</v>
      </c>
    </row>
    <row r="102" spans="1:7" x14ac:dyDescent="0.3">
      <c r="A102" s="179" t="s">
        <v>1140</v>
      </c>
      <c r="B102" s="559"/>
      <c r="D102" s="27"/>
      <c r="E102" s="2"/>
      <c r="F102" t="s">
        <v>681</v>
      </c>
      <c r="G102" s="19">
        <f t="shared" ca="1" si="1"/>
        <v>0</v>
      </c>
    </row>
    <row r="103" spans="1:7" x14ac:dyDescent="0.3">
      <c r="A103" s="183" t="s">
        <v>1141</v>
      </c>
      <c r="B103" s="560"/>
      <c r="F103" t="s">
        <v>682</v>
      </c>
      <c r="G103" s="19">
        <f t="shared" ca="1" si="1"/>
        <v>0</v>
      </c>
    </row>
    <row r="104" spans="1:7" ht="15" thickBot="1" x14ac:dyDescent="0.35">
      <c r="A104" s="184" t="s">
        <v>1413</v>
      </c>
      <c r="B104" s="561"/>
      <c r="F104" t="s">
        <v>683</v>
      </c>
      <c r="G104" s="19">
        <f t="shared" ca="1" si="1"/>
        <v>0</v>
      </c>
    </row>
    <row r="105" spans="1:7" ht="15" thickTop="1" x14ac:dyDescent="0.3">
      <c r="A105" s="178" t="s">
        <v>1142</v>
      </c>
      <c r="B105" s="47"/>
      <c r="D105" s="23"/>
      <c r="E105" s="1"/>
      <c r="F105" t="s">
        <v>684</v>
      </c>
      <c r="G105" s="19">
        <f t="shared" ca="1" si="1"/>
        <v>0</v>
      </c>
    </row>
    <row r="106" spans="1:7" x14ac:dyDescent="0.3">
      <c r="A106" s="182" t="s">
        <v>1143</v>
      </c>
      <c r="B106" s="558"/>
      <c r="C106" s="369" t="str">
        <f ca="1">IF(SUM(G107:G109)=0,"",IF(G106=0,"Kirjoita nimi",""))</f>
        <v/>
      </c>
      <c r="D106" s="51" t="str">
        <f>IF(LEN(B106)&gt;1, (LEN(B106)) &amp; "/100 merkkiä", "Max. 100 merkkiä")</f>
        <v>Max. 100 merkkiä</v>
      </c>
      <c r="E106" s="43"/>
      <c r="F106" t="s">
        <v>685</v>
      </c>
      <c r="G106" s="19">
        <f t="shared" ca="1" si="1"/>
        <v>0</v>
      </c>
    </row>
    <row r="107" spans="1:7" x14ac:dyDescent="0.3">
      <c r="A107" s="179" t="s">
        <v>1144</v>
      </c>
      <c r="B107" s="559"/>
      <c r="D107" s="27"/>
      <c r="E107" s="2"/>
      <c r="F107" t="s">
        <v>686</v>
      </c>
      <c r="G107" s="19">
        <f t="shared" ca="1" si="1"/>
        <v>0</v>
      </c>
    </row>
    <row r="108" spans="1:7" x14ac:dyDescent="0.3">
      <c r="A108" s="183" t="s">
        <v>1145</v>
      </c>
      <c r="B108" s="560"/>
      <c r="F108" t="s">
        <v>687</v>
      </c>
      <c r="G108" s="19">
        <f t="shared" ca="1" si="1"/>
        <v>0</v>
      </c>
    </row>
    <row r="109" spans="1:7" ht="15" thickBot="1" x14ac:dyDescent="0.35">
      <c r="A109" s="184" t="s">
        <v>1414</v>
      </c>
      <c r="B109" s="561"/>
      <c r="F109" t="s">
        <v>688</v>
      </c>
      <c r="G109" s="19">
        <f t="shared" ca="1" si="1"/>
        <v>0</v>
      </c>
    </row>
    <row r="110" spans="1:7" ht="15" thickTop="1" x14ac:dyDescent="0.3"/>
  </sheetData>
  <sheetProtection password="ED53" sheet="1" objects="1" scenarios="1" selectLockedCells="1"/>
  <phoneticPr fontId="28" type="noConversion"/>
  <dataValidations count="4">
    <dataValidation type="whole" operator="greaterThan" allowBlank="1" showInputMessage="1" showErrorMessage="1" error="Kirjoita luku" sqref="B102 B17 B22 B27 B32 B37 B42 B47 B52 B57 B62 B67 B72 B77 B82 B87 B92 B97 B107 B12">
      <formula1>-1</formula1>
    </dataValidation>
    <dataValidation type="textLength" operator="lessThanOrEqual" allowBlank="1" showInputMessage="1" showErrorMessage="1" error="Max. 100 merkkiä" sqref="B11 B101 B16 B21 B26 B31 B36 B41 B46 B51 B56 B61 B66 B71 B76 B81 B86 B91 B96 B106">
      <formula1>100</formula1>
    </dataValidation>
    <dataValidation type="list" allowBlank="1" showInputMessage="1" showErrorMessage="1" error="Kyllä / Ei" prompt="Kyllä / Ei" sqref="B13 B103 B98 B93 B88 B83 B78 B73 B68 B63 B58 B53 B48 B43 B38 B33 B28 B23 B18 B108">
      <formula1>$F$3:$F$4</formula1>
    </dataValidation>
    <dataValidation type="decimal" operator="greaterThanOrEqual" allowBlank="1" showInputMessage="1" showErrorMessage="1" error="Kirjoita luku" sqref="B14 B104 B19 B24 B29 B34 B39 B44 B49 B54 B59 B64 B69 B74 B79 B84 B89 B94 B99 B109">
      <formula1>0</formula1>
    </dataValidation>
  </dataValidations>
  <pageMargins left="0.23622047244094491" right="0.23622047244094491" top="0.74803149606299213" bottom="0.74803149606299213" header="0.31496062992125984" footer="0.31496062992125984"/>
  <pageSetup paperSize="9" scale="89" fitToHeight="0" orientation="portrait" r:id="rId1"/>
  <headerFooter>
    <oddHeader>&amp;R&amp;D</oddHeader>
    <oddFooter>&amp;LOPETUS- JA KULTTUURIMINISTERIÖ
PL 29
00023 VALTIONEUVOSTO&amp;R&amp;P /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4">
    <pageSetUpPr fitToPage="1"/>
  </sheetPr>
  <dimension ref="A1:K89"/>
  <sheetViews>
    <sheetView showGridLines="0" zoomScaleNormal="100" workbookViewId="0">
      <pane ySplit="8" topLeftCell="A9" activePane="bottomLeft" state="frozen"/>
      <selection pane="bottomLeft" activeCell="B10" sqref="B10"/>
    </sheetView>
  </sheetViews>
  <sheetFormatPr defaultRowHeight="14.4" x14ac:dyDescent="0.3"/>
  <cols>
    <col min="1" max="1" width="48.44140625" style="297" customWidth="1"/>
    <col min="2" max="2" width="62.6640625" style="49" customWidth="1"/>
    <col min="8" max="8" width="8.109375" customWidth="1"/>
  </cols>
  <sheetData>
    <row r="1" spans="1:11" ht="21" x14ac:dyDescent="0.3">
      <c r="A1" s="591" t="s">
        <v>732</v>
      </c>
      <c r="B1" s="535" t="s">
        <v>2379</v>
      </c>
    </row>
    <row r="2" spans="1:11" x14ac:dyDescent="0.3">
      <c r="A2" s="580" t="s">
        <v>739</v>
      </c>
      <c r="B2" s="581"/>
    </row>
    <row r="3" spans="1:11" x14ac:dyDescent="0.3">
      <c r="A3" s="534" t="s">
        <v>2426</v>
      </c>
      <c r="B3" s="581"/>
    </row>
    <row r="4" spans="1:11" x14ac:dyDescent="0.3">
      <c r="A4" s="534" t="s">
        <v>2425</v>
      </c>
      <c r="B4" s="581"/>
    </row>
    <row r="5" spans="1:11" ht="22.5" customHeight="1" x14ac:dyDescent="0.3">
      <c r="A5" s="582"/>
      <c r="B5" s="581"/>
    </row>
    <row r="6" spans="1:11" s="12" customFormat="1" x14ac:dyDescent="0.3">
      <c r="A6" s="288" t="s">
        <v>903</v>
      </c>
      <c r="B6" s="46"/>
      <c r="C6"/>
      <c r="D6"/>
      <c r="E6"/>
      <c r="F6" s="1"/>
      <c r="G6" s="2"/>
      <c r="H6" s="10"/>
      <c r="I6" s="1"/>
      <c r="J6" s="1"/>
      <c r="K6" s="1"/>
    </row>
    <row r="7" spans="1:11" x14ac:dyDescent="0.3">
      <c r="A7" s="289" t="s">
        <v>831</v>
      </c>
      <c r="B7" s="47"/>
      <c r="F7" s="27"/>
      <c r="G7" s="1"/>
      <c r="H7" s="1"/>
    </row>
    <row r="8" spans="1:11" ht="15" thickBot="1" x14ac:dyDescent="0.35">
      <c r="A8" s="290" t="s">
        <v>759</v>
      </c>
      <c r="B8" s="332">
        <f>B12+B16+B20+B24+B28+B32+B36+B40+B44+B48+B52+B56+B60+B64+B68+B72+B76+B80+B84+B88</f>
        <v>0</v>
      </c>
      <c r="F8" s="27"/>
      <c r="H8" s="1"/>
    </row>
    <row r="9" spans="1:11" ht="15" thickTop="1" x14ac:dyDescent="0.3">
      <c r="A9" s="291" t="s">
        <v>1147</v>
      </c>
      <c r="B9" s="47"/>
      <c r="C9" s="52"/>
      <c r="D9" s="52"/>
      <c r="E9" s="52"/>
      <c r="F9" s="27"/>
      <c r="G9" s="1"/>
      <c r="H9" s="1"/>
    </row>
    <row r="10" spans="1:11" x14ac:dyDescent="0.3">
      <c r="A10" s="292" t="s">
        <v>756</v>
      </c>
      <c r="B10" s="529"/>
      <c r="C10" s="42"/>
      <c r="D10" s="43" t="str">
        <f>IF(LEN(B10)&gt;1, (LEN(B10)) &amp; "/100 merkkiä", "Max. 100 merkkiä")</f>
        <v>Max. 100 merkkiä</v>
      </c>
      <c r="E10" s="43"/>
      <c r="F10" s="27"/>
      <c r="G10" s="1"/>
      <c r="H10" s="1"/>
    </row>
    <row r="11" spans="1:11" x14ac:dyDescent="0.3">
      <c r="A11" s="293" t="s">
        <v>757</v>
      </c>
      <c r="B11" s="529"/>
      <c r="C11" s="42"/>
      <c r="D11" s="43" t="str">
        <f>IF(LEN(B11)&gt;1, (LEN(B11)) &amp; "/250 merkkiä", "Max. 250 merkkiä")</f>
        <v>Max. 250 merkkiä</v>
      </c>
      <c r="E11" s="43"/>
    </row>
    <row r="12" spans="1:11" ht="15" thickBot="1" x14ac:dyDescent="0.35">
      <c r="A12" s="294" t="s">
        <v>758</v>
      </c>
      <c r="B12" s="561"/>
      <c r="C12" s="52"/>
      <c r="D12" s="52"/>
      <c r="E12" s="52"/>
    </row>
    <row r="13" spans="1:11" ht="15" thickTop="1" x14ac:dyDescent="0.3">
      <c r="A13" s="291" t="s">
        <v>1148</v>
      </c>
      <c r="B13" s="47"/>
      <c r="C13" s="52"/>
      <c r="D13" s="52"/>
      <c r="E13" s="52"/>
    </row>
    <row r="14" spans="1:11" x14ac:dyDescent="0.3">
      <c r="A14" s="292" t="s">
        <v>1149</v>
      </c>
      <c r="B14" s="529"/>
      <c r="C14" s="42"/>
      <c r="D14" s="43" t="str">
        <f>IF(LEN(B14)&gt;1, (LEN(B14)) &amp; "/100 merkkiä", "Max. 100 merkkiä")</f>
        <v>Max. 100 merkkiä</v>
      </c>
      <c r="E14" s="43"/>
    </row>
    <row r="15" spans="1:11" x14ac:dyDescent="0.3">
      <c r="A15" s="295" t="s">
        <v>1150</v>
      </c>
      <c r="B15" s="529"/>
      <c r="C15" s="42"/>
      <c r="D15" s="43" t="str">
        <f>IF(LEN(B15)&gt;1, (LEN(B15)) &amp; "/250 merkkiä", "Max. 250 merkkiä")</f>
        <v>Max. 250 merkkiä</v>
      </c>
      <c r="E15" s="43"/>
    </row>
    <row r="16" spans="1:11" ht="15" thickBot="1" x14ac:dyDescent="0.35">
      <c r="A16" s="294" t="s">
        <v>1151</v>
      </c>
      <c r="B16" s="561"/>
      <c r="C16" s="52"/>
      <c r="D16" s="52"/>
      <c r="E16" s="52"/>
    </row>
    <row r="17" spans="1:5" ht="15" thickTop="1" x14ac:dyDescent="0.3">
      <c r="A17" s="291" t="s">
        <v>1152</v>
      </c>
      <c r="B17" s="47"/>
      <c r="C17" s="52"/>
      <c r="D17" s="52"/>
      <c r="E17" s="52"/>
    </row>
    <row r="18" spans="1:5" x14ac:dyDescent="0.3">
      <c r="A18" s="292" t="s">
        <v>1153</v>
      </c>
      <c r="B18" s="529"/>
      <c r="C18" s="42"/>
      <c r="D18" s="43" t="str">
        <f>IF(LEN(B18)&gt;1, (LEN(B18)) &amp; "/100 merkkiä", "Max. 100 merkkiä")</f>
        <v>Max. 100 merkkiä</v>
      </c>
      <c r="E18" s="43"/>
    </row>
    <row r="19" spans="1:5" x14ac:dyDescent="0.3">
      <c r="A19" s="295" t="s">
        <v>1154</v>
      </c>
      <c r="B19" s="529"/>
      <c r="C19" s="42"/>
      <c r="D19" s="43" t="str">
        <f>IF(LEN(B19)&gt;1, (LEN(B19)) &amp; "/250 merkkiä", "Max. 250 merkkiä")</f>
        <v>Max. 250 merkkiä</v>
      </c>
      <c r="E19" s="43"/>
    </row>
    <row r="20" spans="1:5" ht="15" thickBot="1" x14ac:dyDescent="0.35">
      <c r="A20" s="294" t="s">
        <v>1155</v>
      </c>
      <c r="B20" s="561"/>
      <c r="C20" s="52"/>
      <c r="D20" s="52"/>
      <c r="E20" s="52"/>
    </row>
    <row r="21" spans="1:5" ht="15" thickTop="1" x14ac:dyDescent="0.3">
      <c r="A21" s="291" t="s">
        <v>1156</v>
      </c>
      <c r="B21" s="47"/>
      <c r="C21" s="52"/>
      <c r="D21" s="52"/>
      <c r="E21" s="52"/>
    </row>
    <row r="22" spans="1:5" x14ac:dyDescent="0.3">
      <c r="A22" s="292" t="s">
        <v>1157</v>
      </c>
      <c r="B22" s="529"/>
      <c r="C22" s="42"/>
      <c r="D22" s="43" t="str">
        <f>IF(LEN(B22)&gt;1, (LEN(B22)) &amp; "/100 merkkiä", "Max. 100 merkkiä")</f>
        <v>Max. 100 merkkiä</v>
      </c>
      <c r="E22" s="43"/>
    </row>
    <row r="23" spans="1:5" x14ac:dyDescent="0.3">
      <c r="A23" s="293" t="s">
        <v>1158</v>
      </c>
      <c r="B23" s="529"/>
      <c r="C23" s="42"/>
      <c r="D23" s="43" t="str">
        <f>IF(LEN(B23)&gt;1, (LEN(B23)) &amp; "/250 merkkiä", "Max. 250 merkkiä")</f>
        <v>Max. 250 merkkiä</v>
      </c>
      <c r="E23" s="43"/>
    </row>
    <row r="24" spans="1:5" ht="15" thickBot="1" x14ac:dyDescent="0.35">
      <c r="A24" s="296" t="s">
        <v>1159</v>
      </c>
      <c r="B24" s="561"/>
      <c r="C24" s="52"/>
      <c r="D24" s="52"/>
      <c r="E24" s="52"/>
    </row>
    <row r="25" spans="1:5" ht="15" thickTop="1" x14ac:dyDescent="0.3">
      <c r="A25" s="291" t="s">
        <v>1160</v>
      </c>
      <c r="B25" s="47"/>
      <c r="C25" s="52"/>
      <c r="D25" s="52"/>
      <c r="E25" s="52"/>
    </row>
    <row r="26" spans="1:5" x14ac:dyDescent="0.3">
      <c r="A26" s="292" t="s">
        <v>1161</v>
      </c>
      <c r="B26" s="529"/>
      <c r="C26" s="42"/>
      <c r="D26" s="43" t="str">
        <f>IF(LEN(B26)&gt;1, (LEN(B26)) &amp; "/100 merkkiä", "Max. 100 merkkiä")</f>
        <v>Max. 100 merkkiä</v>
      </c>
      <c r="E26" s="43"/>
    </row>
    <row r="27" spans="1:5" x14ac:dyDescent="0.3">
      <c r="A27" s="293" t="s">
        <v>1162</v>
      </c>
      <c r="B27" s="529"/>
      <c r="C27" s="42"/>
      <c r="D27" s="43" t="str">
        <f>IF(LEN(B27)&gt;1, (LEN(B27)) &amp; "/250 merkkiä", "Max. 250 merkkiä")</f>
        <v>Max. 250 merkkiä</v>
      </c>
      <c r="E27" s="43"/>
    </row>
    <row r="28" spans="1:5" ht="15" thickBot="1" x14ac:dyDescent="0.35">
      <c r="A28" s="296" t="s">
        <v>1163</v>
      </c>
      <c r="B28" s="561"/>
      <c r="C28" s="52"/>
      <c r="D28" s="52"/>
      <c r="E28" s="52"/>
    </row>
    <row r="29" spans="1:5" ht="15" thickTop="1" x14ac:dyDescent="0.3">
      <c r="A29" s="291" t="s">
        <v>1164</v>
      </c>
      <c r="B29" s="47"/>
      <c r="C29" s="52"/>
      <c r="D29" s="52"/>
      <c r="E29" s="52"/>
    </row>
    <row r="30" spans="1:5" x14ac:dyDescent="0.3">
      <c r="A30" s="292" t="s">
        <v>1165</v>
      </c>
      <c r="B30" s="529"/>
      <c r="C30" s="42"/>
      <c r="D30" s="43" t="str">
        <f>IF(LEN(B30)&gt;1, (LEN(B30)) &amp; "/100 merkkiä", "Max. 100 merkkiä")</f>
        <v>Max. 100 merkkiä</v>
      </c>
      <c r="E30" s="43"/>
    </row>
    <row r="31" spans="1:5" x14ac:dyDescent="0.3">
      <c r="A31" s="293" t="s">
        <v>1166</v>
      </c>
      <c r="B31" s="529"/>
      <c r="C31" s="42"/>
      <c r="D31" s="43" t="str">
        <f>IF(LEN(B31)&gt;1, (LEN(B31)) &amp; "/250 merkkiä", "Max. 250 merkkiä")</f>
        <v>Max. 250 merkkiä</v>
      </c>
      <c r="E31" s="43"/>
    </row>
    <row r="32" spans="1:5" ht="15" thickBot="1" x14ac:dyDescent="0.35">
      <c r="A32" s="296" t="s">
        <v>1167</v>
      </c>
      <c r="B32" s="561"/>
      <c r="C32" s="52"/>
      <c r="D32" s="52"/>
      <c r="E32" s="52"/>
    </row>
    <row r="33" spans="1:5" ht="15" thickTop="1" x14ac:dyDescent="0.3">
      <c r="A33" s="291" t="s">
        <v>1168</v>
      </c>
      <c r="B33" s="47"/>
      <c r="C33" s="52"/>
      <c r="D33" s="52"/>
      <c r="E33" s="52"/>
    </row>
    <row r="34" spans="1:5" x14ac:dyDescent="0.3">
      <c r="A34" s="292" t="s">
        <v>1169</v>
      </c>
      <c r="B34" s="529"/>
      <c r="C34" s="42"/>
      <c r="D34" s="43" t="str">
        <f>IF(LEN(B34)&gt;1, (LEN(B34)) &amp; "/100 merkkiä", "Max. 100 merkkiä")</f>
        <v>Max. 100 merkkiä</v>
      </c>
      <c r="E34" s="43"/>
    </row>
    <row r="35" spans="1:5" x14ac:dyDescent="0.3">
      <c r="A35" s="293" t="s">
        <v>1170</v>
      </c>
      <c r="B35" s="529"/>
      <c r="C35" s="42"/>
      <c r="D35" s="43" t="str">
        <f>IF(LEN(B35)&gt;1, (LEN(B35)) &amp; "/250 merkkiä", "Max. 250 merkkiä")</f>
        <v>Max. 250 merkkiä</v>
      </c>
      <c r="E35" s="43"/>
    </row>
    <row r="36" spans="1:5" ht="15" thickBot="1" x14ac:dyDescent="0.35">
      <c r="A36" s="296" t="s">
        <v>1171</v>
      </c>
      <c r="B36" s="561"/>
      <c r="C36" s="52"/>
      <c r="D36" s="52"/>
      <c r="E36" s="52"/>
    </row>
    <row r="37" spans="1:5" ht="15" thickTop="1" x14ac:dyDescent="0.3">
      <c r="A37" s="291" t="s">
        <v>1172</v>
      </c>
      <c r="B37" s="47"/>
      <c r="C37" s="52"/>
      <c r="D37" s="52"/>
      <c r="E37" s="52"/>
    </row>
    <row r="38" spans="1:5" x14ac:dyDescent="0.3">
      <c r="A38" s="292" t="s">
        <v>1173</v>
      </c>
      <c r="B38" s="529"/>
      <c r="C38" s="42"/>
      <c r="D38" s="43" t="str">
        <f>IF(LEN(B38)&gt;1, (LEN(B38)) &amp; "/100 merkkiä", "Max. 100 merkkiä")</f>
        <v>Max. 100 merkkiä</v>
      </c>
      <c r="E38" s="43"/>
    </row>
    <row r="39" spans="1:5" x14ac:dyDescent="0.3">
      <c r="A39" s="293" t="s">
        <v>1174</v>
      </c>
      <c r="B39" s="529"/>
      <c r="C39" s="42"/>
      <c r="D39" s="43" t="str">
        <f>IF(LEN(B39)&gt;1, (LEN(B39)) &amp; "/250 merkkiä", "Max. 250 merkkiä")</f>
        <v>Max. 250 merkkiä</v>
      </c>
      <c r="E39" s="43"/>
    </row>
    <row r="40" spans="1:5" ht="15" thickBot="1" x14ac:dyDescent="0.35">
      <c r="A40" s="296" t="s">
        <v>1175</v>
      </c>
      <c r="B40" s="561"/>
      <c r="C40" s="52"/>
      <c r="D40" s="52"/>
      <c r="E40" s="52"/>
    </row>
    <row r="41" spans="1:5" ht="15" thickTop="1" x14ac:dyDescent="0.3">
      <c r="A41" s="291" t="s">
        <v>1176</v>
      </c>
      <c r="B41" s="47"/>
      <c r="C41" s="52"/>
      <c r="D41" s="52"/>
      <c r="E41" s="52"/>
    </row>
    <row r="42" spans="1:5" x14ac:dyDescent="0.3">
      <c r="A42" s="292" t="s">
        <v>1177</v>
      </c>
      <c r="B42" s="529"/>
      <c r="C42" s="42"/>
      <c r="D42" s="43" t="str">
        <f>IF(LEN(B42)&gt;1, (LEN(B42)) &amp; "/100 merkkiä", "Max. 100 merkkiä")</f>
        <v>Max. 100 merkkiä</v>
      </c>
      <c r="E42" s="43"/>
    </row>
    <row r="43" spans="1:5" x14ac:dyDescent="0.3">
      <c r="A43" s="293" t="s">
        <v>1178</v>
      </c>
      <c r="B43" s="529"/>
      <c r="C43" s="42"/>
      <c r="D43" s="43" t="str">
        <f>IF(LEN(B43)&gt;1, (LEN(B43)) &amp; "/250 merkkiä", "Max. 250 merkkiä")</f>
        <v>Max. 250 merkkiä</v>
      </c>
      <c r="E43" s="43"/>
    </row>
    <row r="44" spans="1:5" ht="15" thickBot="1" x14ac:dyDescent="0.35">
      <c r="A44" s="296" t="s">
        <v>1179</v>
      </c>
      <c r="B44" s="561"/>
      <c r="C44" s="52"/>
      <c r="D44" s="52"/>
      <c r="E44" s="52"/>
    </row>
    <row r="45" spans="1:5" ht="15" thickTop="1" x14ac:dyDescent="0.3">
      <c r="A45" s="291" t="s">
        <v>1180</v>
      </c>
      <c r="B45" s="47"/>
      <c r="C45" s="52"/>
      <c r="D45" s="52"/>
      <c r="E45" s="52"/>
    </row>
    <row r="46" spans="1:5" x14ac:dyDescent="0.3">
      <c r="A46" s="292" t="s">
        <v>1181</v>
      </c>
      <c r="B46" s="529"/>
      <c r="C46" s="42"/>
      <c r="D46" s="43" t="str">
        <f>IF(LEN(B46)&gt;1, (LEN(B46)) &amp; "/100 merkkiä", "Max. 100 merkkiä")</f>
        <v>Max. 100 merkkiä</v>
      </c>
      <c r="E46" s="43"/>
    </row>
    <row r="47" spans="1:5" x14ac:dyDescent="0.3">
      <c r="A47" s="293" t="s">
        <v>1182</v>
      </c>
      <c r="B47" s="529"/>
      <c r="C47" s="42"/>
      <c r="D47" s="43" t="str">
        <f>IF(LEN(B47)&gt;1, (LEN(B47)) &amp; "/250 merkkiä", "Max. 250 merkkiä")</f>
        <v>Max. 250 merkkiä</v>
      </c>
      <c r="E47" s="43"/>
    </row>
    <row r="48" spans="1:5" ht="15" thickBot="1" x14ac:dyDescent="0.35">
      <c r="A48" s="296" t="s">
        <v>1183</v>
      </c>
      <c r="B48" s="561"/>
      <c r="C48" s="52"/>
      <c r="D48" s="52"/>
      <c r="E48" s="52"/>
    </row>
    <row r="49" spans="1:5" ht="15" thickTop="1" x14ac:dyDescent="0.3">
      <c r="A49" s="291" t="s">
        <v>444</v>
      </c>
      <c r="B49" s="47"/>
      <c r="C49" s="52"/>
      <c r="D49" s="52"/>
      <c r="E49" s="52"/>
    </row>
    <row r="50" spans="1:5" x14ac:dyDescent="0.3">
      <c r="A50" s="292" t="s">
        <v>445</v>
      </c>
      <c r="B50" s="529"/>
      <c r="C50" s="42"/>
      <c r="D50" s="43" t="str">
        <f>IF(LEN(B50)&gt;1, (LEN(B50)) &amp; "/100 merkkiä", "Max. 100 merkkiä")</f>
        <v>Max. 100 merkkiä</v>
      </c>
      <c r="E50" s="43"/>
    </row>
    <row r="51" spans="1:5" x14ac:dyDescent="0.3">
      <c r="A51" s="293" t="s">
        <v>446</v>
      </c>
      <c r="B51" s="529"/>
      <c r="C51" s="42"/>
      <c r="D51" s="43" t="str">
        <f>IF(LEN(B51)&gt;1, (LEN(B51)) &amp; "/250 merkkiä", "Max. 250 merkkiä")</f>
        <v>Max. 250 merkkiä</v>
      </c>
      <c r="E51" s="43"/>
    </row>
    <row r="52" spans="1:5" ht="15" thickBot="1" x14ac:dyDescent="0.35">
      <c r="A52" s="294" t="s">
        <v>447</v>
      </c>
      <c r="B52" s="561"/>
      <c r="C52" s="52"/>
      <c r="D52" s="52"/>
      <c r="E52" s="52"/>
    </row>
    <row r="53" spans="1:5" ht="15" thickTop="1" x14ac:dyDescent="0.3">
      <c r="A53" s="291" t="s">
        <v>448</v>
      </c>
      <c r="B53" s="47"/>
      <c r="C53" s="52"/>
      <c r="D53" s="52"/>
      <c r="E53" s="52"/>
    </row>
    <row r="54" spans="1:5" x14ac:dyDescent="0.3">
      <c r="A54" s="292" t="s">
        <v>449</v>
      </c>
      <c r="B54" s="529"/>
      <c r="C54" s="42"/>
      <c r="D54" s="43" t="str">
        <f>IF(LEN(B54)&gt;1, (LEN(B54)) &amp; "/100 merkkiä", "Max. 100 merkkiä")</f>
        <v>Max. 100 merkkiä</v>
      </c>
      <c r="E54" s="43"/>
    </row>
    <row r="55" spans="1:5" x14ac:dyDescent="0.3">
      <c r="A55" s="295" t="s">
        <v>450</v>
      </c>
      <c r="B55" s="529"/>
      <c r="C55" s="42"/>
      <c r="D55" s="43" t="str">
        <f>IF(LEN(B55)&gt;1, (LEN(B55)) &amp; "/250 merkkiä", "Max. 250 merkkiä")</f>
        <v>Max. 250 merkkiä</v>
      </c>
      <c r="E55" s="43"/>
    </row>
    <row r="56" spans="1:5" ht="15" thickBot="1" x14ac:dyDescent="0.35">
      <c r="A56" s="294" t="s">
        <v>451</v>
      </c>
      <c r="B56" s="561"/>
      <c r="C56" s="52"/>
      <c r="D56" s="52"/>
      <c r="E56" s="52"/>
    </row>
    <row r="57" spans="1:5" ht="15" thickTop="1" x14ac:dyDescent="0.3">
      <c r="A57" s="291" t="s">
        <v>452</v>
      </c>
      <c r="B57" s="47"/>
      <c r="C57" s="52"/>
      <c r="D57" s="52"/>
      <c r="E57" s="52"/>
    </row>
    <row r="58" spans="1:5" x14ac:dyDescent="0.3">
      <c r="A58" s="292" t="s">
        <v>453</v>
      </c>
      <c r="B58" s="529"/>
      <c r="C58" s="42"/>
      <c r="D58" s="43" t="str">
        <f>IF(LEN(B58)&gt;1, (LEN(B58)) &amp; "/100 merkkiä", "Max. 100 merkkiä")</f>
        <v>Max. 100 merkkiä</v>
      </c>
      <c r="E58" s="43"/>
    </row>
    <row r="59" spans="1:5" x14ac:dyDescent="0.3">
      <c r="A59" s="295" t="s">
        <v>454</v>
      </c>
      <c r="B59" s="529"/>
      <c r="C59" s="42"/>
      <c r="D59" s="43" t="str">
        <f>IF(LEN(B59)&gt;1, (LEN(B59)) &amp; "/250 merkkiä", "Max. 250 merkkiä")</f>
        <v>Max. 250 merkkiä</v>
      </c>
      <c r="E59" s="43"/>
    </row>
    <row r="60" spans="1:5" ht="15" thickBot="1" x14ac:dyDescent="0.35">
      <c r="A60" s="294" t="s">
        <v>455</v>
      </c>
      <c r="B60" s="561"/>
      <c r="C60" s="52"/>
      <c r="D60" s="52"/>
      <c r="E60" s="52"/>
    </row>
    <row r="61" spans="1:5" ht="15" thickTop="1" x14ac:dyDescent="0.3">
      <c r="A61" s="291" t="s">
        <v>456</v>
      </c>
      <c r="B61" s="47"/>
      <c r="C61" s="52"/>
      <c r="D61" s="52"/>
      <c r="E61" s="52"/>
    </row>
    <row r="62" spans="1:5" x14ac:dyDescent="0.3">
      <c r="A62" s="292" t="s">
        <v>457</v>
      </c>
      <c r="B62" s="529"/>
      <c r="C62" s="42"/>
      <c r="D62" s="43" t="str">
        <f>IF(LEN(B62)&gt;1, (LEN(B62)) &amp; "/100 merkkiä", "Max. 100 merkkiä")</f>
        <v>Max. 100 merkkiä</v>
      </c>
      <c r="E62" s="43"/>
    </row>
    <row r="63" spans="1:5" x14ac:dyDescent="0.3">
      <c r="A63" s="293" t="s">
        <v>458</v>
      </c>
      <c r="B63" s="529"/>
      <c r="C63" s="42"/>
      <c r="D63" s="43" t="str">
        <f>IF(LEN(B63)&gt;1, (LEN(B63)) &amp; "/250 merkkiä", "Max. 250 merkkiä")</f>
        <v>Max. 250 merkkiä</v>
      </c>
      <c r="E63" s="43"/>
    </row>
    <row r="64" spans="1:5" ht="15" thickBot="1" x14ac:dyDescent="0.35">
      <c r="A64" s="296" t="s">
        <v>459</v>
      </c>
      <c r="B64" s="561"/>
      <c r="C64" s="52"/>
      <c r="D64" s="52"/>
      <c r="E64" s="52"/>
    </row>
    <row r="65" spans="1:5" ht="15" thickTop="1" x14ac:dyDescent="0.3">
      <c r="A65" s="291" t="s">
        <v>460</v>
      </c>
      <c r="B65" s="47"/>
      <c r="C65" s="52"/>
      <c r="D65" s="52"/>
      <c r="E65" s="52"/>
    </row>
    <row r="66" spans="1:5" x14ac:dyDescent="0.3">
      <c r="A66" s="292" t="s">
        <v>461</v>
      </c>
      <c r="B66" s="529"/>
      <c r="C66" s="42"/>
      <c r="D66" s="43" t="str">
        <f>IF(LEN(B66)&gt;1, (LEN(B66)) &amp; "/100 merkkiä", "Max. 100 merkkiä")</f>
        <v>Max. 100 merkkiä</v>
      </c>
      <c r="E66" s="43"/>
    </row>
    <row r="67" spans="1:5" x14ac:dyDescent="0.3">
      <c r="A67" s="293" t="s">
        <v>462</v>
      </c>
      <c r="B67" s="529"/>
      <c r="C67" s="42"/>
      <c r="D67" s="43" t="str">
        <f>IF(LEN(B67)&gt;1, (LEN(B67)) &amp; "/250 merkkiä", "Max. 250 merkkiä")</f>
        <v>Max. 250 merkkiä</v>
      </c>
      <c r="E67" s="43"/>
    </row>
    <row r="68" spans="1:5" ht="15" thickBot="1" x14ac:dyDescent="0.35">
      <c r="A68" s="296" t="s">
        <v>463</v>
      </c>
      <c r="B68" s="561"/>
      <c r="C68" s="52"/>
      <c r="D68" s="52"/>
      <c r="E68" s="52"/>
    </row>
    <row r="69" spans="1:5" ht="15" thickTop="1" x14ac:dyDescent="0.3">
      <c r="A69" s="291" t="s">
        <v>464</v>
      </c>
      <c r="B69" s="47"/>
      <c r="C69" s="52"/>
      <c r="D69" s="52"/>
      <c r="E69" s="52"/>
    </row>
    <row r="70" spans="1:5" x14ac:dyDescent="0.3">
      <c r="A70" s="292" t="s">
        <v>465</v>
      </c>
      <c r="B70" s="529"/>
      <c r="C70" s="42"/>
      <c r="D70" s="43" t="str">
        <f>IF(LEN(B70)&gt;1, (LEN(B70)) &amp; "/100 merkkiä", "Max. 100 merkkiä")</f>
        <v>Max. 100 merkkiä</v>
      </c>
      <c r="E70" s="43"/>
    </row>
    <row r="71" spans="1:5" x14ac:dyDescent="0.3">
      <c r="A71" s="293" t="s">
        <v>466</v>
      </c>
      <c r="B71" s="529"/>
      <c r="C71" s="42"/>
      <c r="D71" s="43" t="str">
        <f>IF(LEN(B71)&gt;1, (LEN(B71)) &amp; "/250 merkkiä", "Max. 250 merkkiä")</f>
        <v>Max. 250 merkkiä</v>
      </c>
      <c r="E71" s="43"/>
    </row>
    <row r="72" spans="1:5" ht="15" thickBot="1" x14ac:dyDescent="0.35">
      <c r="A72" s="296" t="s">
        <v>467</v>
      </c>
      <c r="B72" s="561"/>
      <c r="C72" s="52"/>
      <c r="D72" s="52"/>
      <c r="E72" s="52"/>
    </row>
    <row r="73" spans="1:5" ht="15" thickTop="1" x14ac:dyDescent="0.3">
      <c r="A73" s="291" t="s">
        <v>468</v>
      </c>
      <c r="B73" s="47"/>
      <c r="C73" s="52"/>
      <c r="D73" s="52"/>
      <c r="E73" s="52"/>
    </row>
    <row r="74" spans="1:5" x14ac:dyDescent="0.3">
      <c r="A74" s="292" t="s">
        <v>469</v>
      </c>
      <c r="B74" s="529"/>
      <c r="C74" s="42"/>
      <c r="D74" s="43" t="str">
        <f>IF(LEN(B74)&gt;1, (LEN(B74)) &amp; "/100 merkkiä", "Max. 100 merkkiä")</f>
        <v>Max. 100 merkkiä</v>
      </c>
      <c r="E74" s="43"/>
    </row>
    <row r="75" spans="1:5" x14ac:dyDescent="0.3">
      <c r="A75" s="293" t="s">
        <v>470</v>
      </c>
      <c r="B75" s="529"/>
      <c r="C75" s="42"/>
      <c r="D75" s="43" t="str">
        <f>IF(LEN(B75)&gt;1, (LEN(B75)) &amp; "/250 merkkiä", "Max. 250 merkkiä")</f>
        <v>Max. 250 merkkiä</v>
      </c>
      <c r="E75" s="43"/>
    </row>
    <row r="76" spans="1:5" ht="15" thickBot="1" x14ac:dyDescent="0.35">
      <c r="A76" s="296" t="s">
        <v>471</v>
      </c>
      <c r="B76" s="561"/>
      <c r="C76" s="52"/>
      <c r="D76" s="52"/>
      <c r="E76" s="52"/>
    </row>
    <row r="77" spans="1:5" ht="15" thickTop="1" x14ac:dyDescent="0.3">
      <c r="A77" s="291" t="s">
        <v>472</v>
      </c>
      <c r="B77" s="47"/>
      <c r="C77" s="52"/>
      <c r="D77" s="52"/>
      <c r="E77" s="52"/>
    </row>
    <row r="78" spans="1:5" x14ac:dyDescent="0.3">
      <c r="A78" s="292" t="s">
        <v>473</v>
      </c>
      <c r="B78" s="529"/>
      <c r="C78" s="42"/>
      <c r="D78" s="43" t="str">
        <f>IF(LEN(B78)&gt;1, (LEN(B78)) &amp; "/100 merkkiä", "Max. 100 merkkiä")</f>
        <v>Max. 100 merkkiä</v>
      </c>
      <c r="E78" s="43"/>
    </row>
    <row r="79" spans="1:5" x14ac:dyDescent="0.3">
      <c r="A79" s="293" t="s">
        <v>474</v>
      </c>
      <c r="B79" s="529"/>
      <c r="C79" s="42"/>
      <c r="D79" s="43" t="str">
        <f>IF(LEN(B79)&gt;1, (LEN(B79)) &amp; "/250 merkkiä", "Max. 250 merkkiä")</f>
        <v>Max. 250 merkkiä</v>
      </c>
      <c r="E79" s="43"/>
    </row>
    <row r="80" spans="1:5" ht="15" thickBot="1" x14ac:dyDescent="0.35">
      <c r="A80" s="296" t="s">
        <v>475</v>
      </c>
      <c r="B80" s="561"/>
      <c r="C80" s="52"/>
      <c r="D80" s="52"/>
      <c r="E80" s="52"/>
    </row>
    <row r="81" spans="1:5" ht="15" thickTop="1" x14ac:dyDescent="0.3">
      <c r="A81" s="291" t="s">
        <v>476</v>
      </c>
      <c r="B81" s="47"/>
      <c r="C81" s="52"/>
      <c r="D81" s="52"/>
      <c r="E81" s="52"/>
    </row>
    <row r="82" spans="1:5" x14ac:dyDescent="0.3">
      <c r="A82" s="292" t="s">
        <v>477</v>
      </c>
      <c r="B82" s="529"/>
      <c r="C82" s="42"/>
      <c r="D82" s="43" t="str">
        <f>IF(LEN(B82)&gt;1, (LEN(B82)) &amp; "/100 merkkiä", "Max. 100 merkkiä")</f>
        <v>Max. 100 merkkiä</v>
      </c>
      <c r="E82" s="43"/>
    </row>
    <row r="83" spans="1:5" x14ac:dyDescent="0.3">
      <c r="A83" s="293" t="s">
        <v>478</v>
      </c>
      <c r="B83" s="529"/>
      <c r="C83" s="42"/>
      <c r="D83" s="43" t="str">
        <f>IF(LEN(B83)&gt;1, (LEN(B83)) &amp; "/250 merkkiä", "Max. 250 merkkiä")</f>
        <v>Max. 250 merkkiä</v>
      </c>
      <c r="E83" s="43"/>
    </row>
    <row r="84" spans="1:5" ht="15" thickBot="1" x14ac:dyDescent="0.35">
      <c r="A84" s="296" t="s">
        <v>479</v>
      </c>
      <c r="B84" s="561"/>
      <c r="C84" s="52"/>
      <c r="D84" s="52"/>
      <c r="E84" s="52"/>
    </row>
    <row r="85" spans="1:5" ht="15" thickTop="1" x14ac:dyDescent="0.3">
      <c r="A85" s="291" t="s">
        <v>480</v>
      </c>
      <c r="B85" s="47"/>
      <c r="C85" s="52"/>
      <c r="D85" s="52"/>
      <c r="E85" s="52"/>
    </row>
    <row r="86" spans="1:5" x14ac:dyDescent="0.3">
      <c r="A86" s="292" t="s">
        <v>481</v>
      </c>
      <c r="B86" s="529"/>
      <c r="C86" s="42"/>
      <c r="D86" s="43" t="str">
        <f>IF(LEN(B86)&gt;1, (LEN(B86)) &amp; "/100 merkkiä", "Max. 100 merkkiä")</f>
        <v>Max. 100 merkkiä</v>
      </c>
      <c r="E86" s="43"/>
    </row>
    <row r="87" spans="1:5" x14ac:dyDescent="0.3">
      <c r="A87" s="293" t="s">
        <v>482</v>
      </c>
      <c r="B87" s="529"/>
      <c r="C87" s="42"/>
      <c r="D87" s="43" t="str">
        <f>IF(LEN(B87)&gt;1, (LEN(B87)) &amp; "/250 merkkiä", "Max. 250 merkkiä")</f>
        <v>Max. 250 merkkiä</v>
      </c>
      <c r="E87" s="43"/>
    </row>
    <row r="88" spans="1:5" ht="15" thickBot="1" x14ac:dyDescent="0.35">
      <c r="A88" s="296" t="s">
        <v>483</v>
      </c>
      <c r="B88" s="561"/>
      <c r="C88" s="52"/>
      <c r="D88" s="52"/>
      <c r="E88" s="52"/>
    </row>
    <row r="89" spans="1:5" ht="15" thickTop="1" x14ac:dyDescent="0.3"/>
  </sheetData>
  <sheetProtection password="ED53" sheet="1" objects="1" scenarios="1" selectLockedCells="1"/>
  <phoneticPr fontId="28" type="noConversion"/>
  <dataValidations count="3">
    <dataValidation type="textLength" operator="lessThanOrEqual" allowBlank="1" showInputMessage="1" showErrorMessage="1" error="Max. 250 merkkiä" sqref="B11 B15 B19 B23 B27 B31 B35 B39 B43 B47 B51 B55 B59 B63 B67 B71 B75 B79 B83 B87">
      <formula1>250</formula1>
    </dataValidation>
    <dataValidation type="textLength" operator="lessThanOrEqual" allowBlank="1" showInputMessage="1" showErrorMessage="1" error="Max. 100 merkkiä" sqref="B10 B14 B18 B22 B26 B30 B34 B38 B42 B46 B50 B54 B58 B62 B66 B70 B74 B78 B82 B86">
      <formula1>100</formula1>
    </dataValidation>
    <dataValidation type="decimal" operator="greaterThanOrEqual" allowBlank="1" showInputMessage="1" showErrorMessage="1" error="Kirjoita luku" sqref="B12 B16 B20 B24 B28 B32 B36 B40 B44 B48 B52 B56 B60 B64 B68 B72 B76 B80 B84 B88">
      <formula1>0</formula1>
    </dataValidation>
  </dataValidations>
  <pageMargins left="0.23622047244094491" right="0.23622047244094491" top="0.74803149606299213" bottom="0.74803149606299213" header="0.31496062992125984" footer="0.31496062992125984"/>
  <pageSetup paperSize="9" scale="89" fitToHeight="0" orientation="portrait" r:id="rId1"/>
  <headerFooter>
    <oddHeader>&amp;R&amp;D</oddHeader>
    <oddFooter>&amp;LOPETUS- JA KULTTUURIMINISTERIÖ
PL 29
00023 VALTIONEUVOSTO&amp;R&amp;P / &amp;N</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6">
    <pageSetUpPr fitToPage="1"/>
  </sheetPr>
  <dimension ref="A1:I63"/>
  <sheetViews>
    <sheetView showGridLines="0" workbookViewId="0">
      <pane ySplit="7" topLeftCell="A8" activePane="bottomLeft" state="frozen"/>
      <selection pane="bottomLeft" activeCell="B9" sqref="B9"/>
    </sheetView>
  </sheetViews>
  <sheetFormatPr defaultColWidth="9.109375" defaultRowHeight="14.4" x14ac:dyDescent="0.3"/>
  <cols>
    <col min="1" max="1" width="48.44140625" style="18" customWidth="1"/>
    <col min="2" max="2" width="62.6640625" style="33" customWidth="1"/>
    <col min="3" max="5" width="9.109375" style="21"/>
    <col min="6" max="16384" width="9.109375" style="18"/>
  </cols>
  <sheetData>
    <row r="1" spans="1:9" customFormat="1" ht="21" x14ac:dyDescent="0.3">
      <c r="A1" s="532" t="s">
        <v>732</v>
      </c>
      <c r="B1" s="535" t="s">
        <v>2379</v>
      </c>
      <c r="C1" s="12"/>
      <c r="D1" s="12"/>
      <c r="E1" s="21"/>
    </row>
    <row r="2" spans="1:9" customFormat="1" x14ac:dyDescent="0.3">
      <c r="A2" s="536" t="s">
        <v>739</v>
      </c>
      <c r="B2" s="574"/>
      <c r="C2" s="12"/>
      <c r="D2" s="12"/>
      <c r="E2" s="12"/>
    </row>
    <row r="3" spans="1:9" customFormat="1" x14ac:dyDescent="0.3">
      <c r="A3" s="534" t="s">
        <v>2426</v>
      </c>
      <c r="B3" s="574"/>
      <c r="C3" s="12"/>
      <c r="D3" s="12"/>
      <c r="E3" s="12"/>
    </row>
    <row r="4" spans="1:9" customFormat="1" x14ac:dyDescent="0.3">
      <c r="A4" s="534" t="s">
        <v>2425</v>
      </c>
      <c r="B4" s="574"/>
      <c r="C4" s="12"/>
      <c r="D4" s="12"/>
      <c r="E4" s="12"/>
    </row>
    <row r="5" spans="1:9" ht="22.5" customHeight="1" x14ac:dyDescent="0.3">
      <c r="A5" s="577"/>
      <c r="B5" s="538"/>
      <c r="C5" s="52"/>
      <c r="D5" s="52"/>
      <c r="E5" s="52"/>
    </row>
    <row r="6" spans="1:9" x14ac:dyDescent="0.3">
      <c r="A6" s="41" t="s">
        <v>1009</v>
      </c>
      <c r="B6" s="68"/>
      <c r="C6" s="52"/>
      <c r="D6" s="52"/>
      <c r="E6" s="52"/>
    </row>
    <row r="7" spans="1:9" x14ac:dyDescent="0.3">
      <c r="A7" s="75" t="s">
        <v>1215</v>
      </c>
      <c r="B7" s="78">
        <f>B12+B17+B22+B27+B32+B37+B42+B47+B52+B57</f>
        <v>0</v>
      </c>
      <c r="C7" s="52"/>
      <c r="D7" s="52"/>
      <c r="E7" s="52"/>
    </row>
    <row r="8" spans="1:9" x14ac:dyDescent="0.3">
      <c r="A8" s="55" t="s">
        <v>1226</v>
      </c>
      <c r="B8" s="69"/>
      <c r="C8" s="52"/>
      <c r="D8" s="52"/>
      <c r="E8" s="52"/>
    </row>
    <row r="9" spans="1:9" x14ac:dyDescent="0.3">
      <c r="A9" s="8" t="s">
        <v>1185</v>
      </c>
      <c r="B9" s="529"/>
      <c r="C9" s="70"/>
      <c r="D9" s="51" t="str">
        <f>IF(LEN(B9)&gt;1, (LEN(B9)) &amp; "/100 merkkiä", "Max. 100 merkkiä")</f>
        <v>Max. 100 merkkiä</v>
      </c>
      <c r="E9" s="51"/>
    </row>
    <row r="10" spans="1:9" x14ac:dyDescent="0.3">
      <c r="A10" s="6" t="s">
        <v>1186</v>
      </c>
      <c r="B10" s="529"/>
      <c r="C10" s="70"/>
      <c r="D10" s="51" t="str">
        <f>IF(LEN(B10)&gt;1, (LEN(B10)) &amp; "/100 merkkiä", "Max. 100 merkkiä")</f>
        <v>Max. 100 merkkiä</v>
      </c>
      <c r="E10" s="51"/>
      <c r="H10"/>
      <c r="I10"/>
    </row>
    <row r="11" spans="1:9" x14ac:dyDescent="0.3">
      <c r="A11" s="6" t="s">
        <v>1187</v>
      </c>
      <c r="B11" s="529"/>
      <c r="C11" s="53"/>
      <c r="D11" s="54" t="str">
        <f>IF(LEN(B11)&gt;1, (LEN(B11)) &amp; "/250 merkkiä", "Max. 250 merkkiä")</f>
        <v>Max. 250 merkkiä</v>
      </c>
      <c r="E11" s="54"/>
      <c r="H11"/>
      <c r="I11"/>
    </row>
    <row r="12" spans="1:9" ht="15" thickBot="1" x14ac:dyDescent="0.35">
      <c r="A12" s="71" t="s">
        <v>1216</v>
      </c>
      <c r="B12" s="562"/>
      <c r="C12" s="52"/>
      <c r="D12" s="52"/>
      <c r="E12" s="52"/>
      <c r="H12"/>
      <c r="I12"/>
    </row>
    <row r="13" spans="1:9" ht="15" thickTop="1" x14ac:dyDescent="0.3">
      <c r="A13" s="55" t="s">
        <v>1227</v>
      </c>
      <c r="B13" s="69"/>
      <c r="C13" s="52"/>
      <c r="D13" s="52"/>
      <c r="E13" s="52"/>
      <c r="H13"/>
      <c r="I13"/>
    </row>
    <row r="14" spans="1:9" x14ac:dyDescent="0.3">
      <c r="A14" s="8" t="s">
        <v>1188</v>
      </c>
      <c r="B14" s="529"/>
      <c r="C14" s="70"/>
      <c r="D14" s="51" t="str">
        <f>IF(LEN(B14)&gt;1, (LEN(B14)) &amp; "/100 merkkiä", "Max. 100 merkkiä")</f>
        <v>Max. 100 merkkiä</v>
      </c>
      <c r="E14" s="51"/>
    </row>
    <row r="15" spans="1:9" x14ac:dyDescent="0.3">
      <c r="A15" s="6" t="s">
        <v>1189</v>
      </c>
      <c r="B15" s="529"/>
      <c r="C15" s="70"/>
      <c r="D15" s="51" t="str">
        <f>IF(LEN(B15)&gt;1, (LEN(B15)) &amp; "/100 merkkiä", "Max. 100 merkkiä")</f>
        <v>Max. 100 merkkiä</v>
      </c>
      <c r="E15" s="51"/>
    </row>
    <row r="16" spans="1:9" x14ac:dyDescent="0.3">
      <c r="A16" s="6" t="s">
        <v>1190</v>
      </c>
      <c r="B16" s="529"/>
      <c r="C16" s="53"/>
      <c r="D16" s="54" t="str">
        <f>IF(LEN(B16)&gt;1, (LEN(B16)) &amp; "/250 merkkiä", "Max. 250 merkkiä")</f>
        <v>Max. 250 merkkiä</v>
      </c>
      <c r="E16" s="54"/>
    </row>
    <row r="17" spans="1:5" ht="15" thickBot="1" x14ac:dyDescent="0.35">
      <c r="A17" s="71" t="s">
        <v>1217</v>
      </c>
      <c r="B17" s="562"/>
      <c r="C17" s="52"/>
      <c r="D17" s="52"/>
      <c r="E17" s="52"/>
    </row>
    <row r="18" spans="1:5" ht="15" thickTop="1" x14ac:dyDescent="0.3">
      <c r="A18" s="72" t="s">
        <v>1228</v>
      </c>
      <c r="B18" s="69"/>
      <c r="C18" s="52"/>
      <c r="D18" s="52"/>
      <c r="E18" s="52"/>
    </row>
    <row r="19" spans="1:5" x14ac:dyDescent="0.3">
      <c r="A19" s="8" t="s">
        <v>1191</v>
      </c>
      <c r="B19" s="529"/>
      <c r="C19" s="70"/>
      <c r="D19" s="51" t="str">
        <f>IF(LEN(B19)&gt;1, (LEN(B19)) &amp; "/100 merkkiä", "Max. 100 merkkiä")</f>
        <v>Max. 100 merkkiä</v>
      </c>
      <c r="E19" s="51"/>
    </row>
    <row r="20" spans="1:5" x14ac:dyDescent="0.3">
      <c r="A20" s="6" t="s">
        <v>1192</v>
      </c>
      <c r="B20" s="529"/>
      <c r="C20" s="70"/>
      <c r="D20" s="51" t="str">
        <f>IF(LEN(B20)&gt;1, (LEN(B20)) &amp; "/100 merkkiä", "Max. 100 merkkiä")</f>
        <v>Max. 100 merkkiä</v>
      </c>
      <c r="E20" s="51"/>
    </row>
    <row r="21" spans="1:5" x14ac:dyDescent="0.3">
      <c r="A21" s="6" t="s">
        <v>1193</v>
      </c>
      <c r="B21" s="529"/>
      <c r="C21" s="53"/>
      <c r="D21" s="54" t="str">
        <f>IF(LEN(B21)&gt;1, (LEN(B21)) &amp; "/250 merkkiä", "Max. 250 merkkiä")</f>
        <v>Max. 250 merkkiä</v>
      </c>
      <c r="E21" s="54"/>
    </row>
    <row r="22" spans="1:5" ht="15" thickBot="1" x14ac:dyDescent="0.35">
      <c r="A22" s="71" t="s">
        <v>1218</v>
      </c>
      <c r="B22" s="562"/>
      <c r="C22" s="52"/>
      <c r="D22" s="52"/>
      <c r="E22" s="52"/>
    </row>
    <row r="23" spans="1:5" ht="15" thickTop="1" x14ac:dyDescent="0.3">
      <c r="A23" s="55" t="s">
        <v>1229</v>
      </c>
      <c r="B23" s="69"/>
      <c r="C23" s="52"/>
      <c r="D23" s="52"/>
      <c r="E23" s="52"/>
    </row>
    <row r="24" spans="1:5" x14ac:dyDescent="0.3">
      <c r="A24" s="8" t="s">
        <v>1194</v>
      </c>
      <c r="B24" s="529"/>
      <c r="C24" s="70"/>
      <c r="D24" s="51" t="str">
        <f>IF(LEN(B24)&gt;1, (LEN(B24)) &amp; "/100 merkkiä", "Max. 100 merkkiä")</f>
        <v>Max. 100 merkkiä</v>
      </c>
      <c r="E24" s="51"/>
    </row>
    <row r="25" spans="1:5" x14ac:dyDescent="0.3">
      <c r="A25" s="6" t="s">
        <v>1195</v>
      </c>
      <c r="B25" s="529"/>
      <c r="C25" s="70"/>
      <c r="D25" s="51" t="str">
        <f>IF(LEN(B25)&gt;1, (LEN(B25)) &amp; "/100 merkkiä", "Max. 100 merkkiä")</f>
        <v>Max. 100 merkkiä</v>
      </c>
      <c r="E25" s="51"/>
    </row>
    <row r="26" spans="1:5" x14ac:dyDescent="0.3">
      <c r="A26" s="6" t="s">
        <v>1196</v>
      </c>
      <c r="B26" s="529"/>
      <c r="C26" s="53"/>
      <c r="D26" s="54" t="str">
        <f>IF(LEN(B26)&gt;1, (LEN(B26)) &amp; "/250 merkkiä", "Max. 250 merkkiä")</f>
        <v>Max. 250 merkkiä</v>
      </c>
      <c r="E26" s="54"/>
    </row>
    <row r="27" spans="1:5" ht="15" thickBot="1" x14ac:dyDescent="0.35">
      <c r="A27" s="73" t="s">
        <v>1219</v>
      </c>
      <c r="B27" s="562"/>
      <c r="C27" s="52"/>
      <c r="D27" s="52"/>
      <c r="E27" s="52"/>
    </row>
    <row r="28" spans="1:5" ht="15" thickTop="1" x14ac:dyDescent="0.3">
      <c r="A28" s="55" t="s">
        <v>1230</v>
      </c>
      <c r="B28" s="69"/>
      <c r="C28" s="52"/>
      <c r="D28" s="52"/>
      <c r="E28" s="52"/>
    </row>
    <row r="29" spans="1:5" x14ac:dyDescent="0.3">
      <c r="A29" s="8" t="s">
        <v>1197</v>
      </c>
      <c r="B29" s="529"/>
      <c r="C29" s="70"/>
      <c r="D29" s="51" t="str">
        <f>IF(LEN(B29)&gt;1, (LEN(B29)) &amp; "/100 merkkiä", "Max. 100 merkkiä")</f>
        <v>Max. 100 merkkiä</v>
      </c>
      <c r="E29" s="51"/>
    </row>
    <row r="30" spans="1:5" x14ac:dyDescent="0.3">
      <c r="A30" s="6" t="s">
        <v>1198</v>
      </c>
      <c r="B30" s="529"/>
      <c r="C30" s="70"/>
      <c r="D30" s="51" t="str">
        <f>IF(LEN(B30)&gt;1, (LEN(B30)) &amp; "/100 merkkiä", "Max. 100 merkkiä")</f>
        <v>Max. 100 merkkiä</v>
      </c>
      <c r="E30" s="51"/>
    </row>
    <row r="31" spans="1:5" x14ac:dyDescent="0.3">
      <c r="A31" s="6" t="s">
        <v>1199</v>
      </c>
      <c r="B31" s="529"/>
      <c r="C31" s="53"/>
      <c r="D31" s="54" t="str">
        <f>IF(LEN(B31)&gt;1, (LEN(B31)) &amp; "/250 merkkiä", "Max. 250 merkkiä")</f>
        <v>Max. 250 merkkiä</v>
      </c>
      <c r="E31" s="54"/>
    </row>
    <row r="32" spans="1:5" ht="15" thickBot="1" x14ac:dyDescent="0.35">
      <c r="A32" s="73" t="s">
        <v>1220</v>
      </c>
      <c r="B32" s="562"/>
      <c r="C32" s="52"/>
      <c r="D32" s="52"/>
      <c r="E32" s="52"/>
    </row>
    <row r="33" spans="1:9" ht="15" thickTop="1" x14ac:dyDescent="0.3">
      <c r="A33" s="55" t="s">
        <v>1231</v>
      </c>
      <c r="B33" s="69"/>
      <c r="C33" s="52"/>
      <c r="D33" s="52"/>
      <c r="E33" s="52"/>
    </row>
    <row r="34" spans="1:9" x14ac:dyDescent="0.3">
      <c r="A34" s="8" t="s">
        <v>1200</v>
      </c>
      <c r="B34" s="529"/>
      <c r="C34" s="70"/>
      <c r="D34" s="51" t="str">
        <f>IF(LEN(B34)&gt;1, (LEN(B34)) &amp; "/100 merkkiä", "Max. 100 merkkiä")</f>
        <v>Max. 100 merkkiä</v>
      </c>
      <c r="E34" s="51"/>
    </row>
    <row r="35" spans="1:9" x14ac:dyDescent="0.3">
      <c r="A35" s="6" t="s">
        <v>1201</v>
      </c>
      <c r="B35" s="529"/>
      <c r="C35" s="70"/>
      <c r="D35" s="51" t="str">
        <f>IF(LEN(B35)&gt;1, (LEN(B35)) &amp; "/100 merkkiä", "Max. 100 merkkiä")</f>
        <v>Max. 100 merkkiä</v>
      </c>
      <c r="E35" s="51"/>
    </row>
    <row r="36" spans="1:9" x14ac:dyDescent="0.3">
      <c r="A36" s="6" t="s">
        <v>1202</v>
      </c>
      <c r="B36" s="529"/>
      <c r="C36" s="53"/>
      <c r="D36" s="54" t="str">
        <f>IF(LEN(B36)&gt;1, (LEN(B36)) &amp; "/250 merkkiä", "Max. 250 merkkiä")</f>
        <v>Max. 250 merkkiä</v>
      </c>
      <c r="E36" s="54"/>
    </row>
    <row r="37" spans="1:9" ht="15" thickBot="1" x14ac:dyDescent="0.35">
      <c r="A37" s="73" t="s">
        <v>1221</v>
      </c>
      <c r="B37" s="562"/>
      <c r="C37" s="52"/>
      <c r="D37" s="52"/>
      <c r="E37" s="52"/>
    </row>
    <row r="38" spans="1:9" ht="15" thickTop="1" x14ac:dyDescent="0.3">
      <c r="A38" s="55" t="s">
        <v>1232</v>
      </c>
      <c r="B38" s="69"/>
      <c r="C38" s="52"/>
      <c r="D38" s="52"/>
      <c r="E38" s="52"/>
      <c r="I38" s="74"/>
    </row>
    <row r="39" spans="1:9" x14ac:dyDescent="0.3">
      <c r="A39" s="8" t="s">
        <v>1203</v>
      </c>
      <c r="B39" s="529"/>
      <c r="C39" s="70"/>
      <c r="D39" s="51" t="str">
        <f>IF(LEN(B39)&gt;1, (LEN(B39)) &amp; "/100 merkkiä", "Max. 100 merkkiä")</f>
        <v>Max. 100 merkkiä</v>
      </c>
      <c r="E39" s="51"/>
    </row>
    <row r="40" spans="1:9" x14ac:dyDescent="0.3">
      <c r="A40" s="6" t="s">
        <v>1204</v>
      </c>
      <c r="B40" s="529"/>
      <c r="C40" s="70"/>
      <c r="D40" s="51" t="str">
        <f>IF(LEN(B40)&gt;1, (LEN(B40)) &amp; "/100 merkkiä", "Max. 100 merkkiä")</f>
        <v>Max. 100 merkkiä</v>
      </c>
      <c r="E40" s="51"/>
      <c r="I40" s="74"/>
    </row>
    <row r="41" spans="1:9" x14ac:dyDescent="0.3">
      <c r="A41" s="6" t="s">
        <v>1205</v>
      </c>
      <c r="B41" s="529"/>
      <c r="C41" s="53"/>
      <c r="D41" s="54" t="str">
        <f>IF(LEN(B41)&gt;1, (LEN(B41)) &amp; "/250 merkkiä", "Max. 250 merkkiä")</f>
        <v>Max. 250 merkkiä</v>
      </c>
      <c r="E41" s="54"/>
      <c r="I41" s="74"/>
    </row>
    <row r="42" spans="1:9" ht="15" thickBot="1" x14ac:dyDescent="0.35">
      <c r="A42" s="73" t="s">
        <v>1222</v>
      </c>
      <c r="B42" s="562"/>
      <c r="C42" s="52"/>
      <c r="D42" s="52"/>
      <c r="E42" s="52"/>
      <c r="I42" s="74"/>
    </row>
    <row r="43" spans="1:9" ht="15" thickTop="1" x14ac:dyDescent="0.3">
      <c r="A43" s="55" t="s">
        <v>1233</v>
      </c>
      <c r="B43" s="69"/>
      <c r="C43" s="52"/>
      <c r="D43" s="52"/>
      <c r="E43" s="52"/>
      <c r="H43" s="74"/>
      <c r="I43" s="74"/>
    </row>
    <row r="44" spans="1:9" x14ac:dyDescent="0.3">
      <c r="A44" s="8" t="s">
        <v>1206</v>
      </c>
      <c r="B44" s="529"/>
      <c r="C44" s="70"/>
      <c r="D44" s="51" t="str">
        <f>IF(LEN(B44)&gt;1, (LEN(B44)) &amp; "/100 merkkiä", "Max. 100 merkkiä")</f>
        <v>Max. 100 merkkiä</v>
      </c>
      <c r="E44" s="51"/>
    </row>
    <row r="45" spans="1:9" x14ac:dyDescent="0.3">
      <c r="A45" s="6" t="s">
        <v>1207</v>
      </c>
      <c r="B45" s="529"/>
      <c r="C45" s="70"/>
      <c r="D45" s="51" t="str">
        <f>IF(LEN(B45)&gt;1, (LEN(B45)) &amp; "/100 merkkiä", "Max. 100 merkkiä")</f>
        <v>Max. 100 merkkiä</v>
      </c>
      <c r="E45" s="51"/>
      <c r="I45" s="74"/>
    </row>
    <row r="46" spans="1:9" x14ac:dyDescent="0.3">
      <c r="A46" s="6" t="s">
        <v>1208</v>
      </c>
      <c r="B46" s="529"/>
      <c r="C46" s="53"/>
      <c r="D46" s="54" t="str">
        <f>IF(LEN(B46)&gt;1, (LEN(B46)) &amp; "/250 merkkiä", "Max. 250 merkkiä")</f>
        <v>Max. 250 merkkiä</v>
      </c>
      <c r="E46" s="54"/>
      <c r="I46" s="74"/>
    </row>
    <row r="47" spans="1:9" ht="15" thickBot="1" x14ac:dyDescent="0.35">
      <c r="A47" s="73" t="s">
        <v>1223</v>
      </c>
      <c r="B47" s="562"/>
      <c r="C47" s="52"/>
      <c r="D47" s="52"/>
      <c r="E47" s="52"/>
      <c r="H47" s="74"/>
      <c r="I47" s="74"/>
    </row>
    <row r="48" spans="1:9" ht="15" thickTop="1" x14ac:dyDescent="0.3">
      <c r="A48" s="55" t="s">
        <v>1234</v>
      </c>
      <c r="B48" s="69"/>
      <c r="C48" s="52"/>
      <c r="D48" s="52"/>
      <c r="E48" s="52"/>
      <c r="I48" s="74"/>
    </row>
    <row r="49" spans="1:8" x14ac:dyDescent="0.3">
      <c r="A49" s="8" t="s">
        <v>1209</v>
      </c>
      <c r="B49" s="529"/>
      <c r="C49" s="70"/>
      <c r="D49" s="51" t="str">
        <f>IF(LEN(B49)&gt;1, (LEN(B49)) &amp; "/100 merkkiä", "Max. 100 merkkiä")</f>
        <v>Max. 100 merkkiä</v>
      </c>
      <c r="E49" s="51"/>
    </row>
    <row r="50" spans="1:8" x14ac:dyDescent="0.3">
      <c r="A50" s="6" t="s">
        <v>1210</v>
      </c>
      <c r="B50" s="529"/>
      <c r="C50" s="70"/>
      <c r="D50" s="51" t="str">
        <f>IF(LEN(B50)&gt;1, (LEN(B50)) &amp; "/100 merkkiä", "Max. 100 merkkiä")</f>
        <v>Max. 100 merkkiä</v>
      </c>
      <c r="E50" s="51"/>
    </row>
    <row r="51" spans="1:8" x14ac:dyDescent="0.3">
      <c r="A51" s="6" t="s">
        <v>1211</v>
      </c>
      <c r="B51" s="529"/>
      <c r="C51" s="53"/>
      <c r="D51" s="54" t="str">
        <f>IF(LEN(B51)&gt;1, (LEN(B51)) &amp; "/250 merkkiä", "Max. 250 merkkiä")</f>
        <v>Max. 250 merkkiä</v>
      </c>
      <c r="E51" s="54"/>
      <c r="H51" s="74"/>
    </row>
    <row r="52" spans="1:8" ht="15" thickBot="1" x14ac:dyDescent="0.35">
      <c r="A52" s="73" t="s">
        <v>1224</v>
      </c>
      <c r="B52" s="562"/>
      <c r="C52" s="52"/>
      <c r="D52" s="52"/>
      <c r="E52" s="52"/>
    </row>
    <row r="53" spans="1:8" ht="15" thickTop="1" x14ac:dyDescent="0.3">
      <c r="A53" s="55" t="s">
        <v>1235</v>
      </c>
      <c r="B53" s="69"/>
      <c r="C53" s="52"/>
      <c r="D53" s="52"/>
      <c r="E53" s="52"/>
    </row>
    <row r="54" spans="1:8" x14ac:dyDescent="0.3">
      <c r="A54" s="8" t="s">
        <v>1212</v>
      </c>
      <c r="B54" s="529"/>
      <c r="C54" s="70"/>
      <c r="D54" s="51" t="str">
        <f>IF(LEN(B54)&gt;1, (LEN(B54)) &amp; "/100 merkkiä", "Max. 100 merkkiä")</f>
        <v>Max. 100 merkkiä</v>
      </c>
      <c r="E54" s="51"/>
    </row>
    <row r="55" spans="1:8" x14ac:dyDescent="0.3">
      <c r="A55" s="6" t="s">
        <v>1213</v>
      </c>
      <c r="B55" s="529"/>
      <c r="C55" s="70"/>
      <c r="D55" s="51" t="str">
        <f>IF(LEN(B55)&gt;1, (LEN(B55)) &amp; "/100 merkkiä", "Max. 100 merkkiä")</f>
        <v>Max. 100 merkkiä</v>
      </c>
      <c r="E55" s="51"/>
      <c r="H55" s="74"/>
    </row>
    <row r="56" spans="1:8" x14ac:dyDescent="0.3">
      <c r="A56" s="6" t="s">
        <v>1214</v>
      </c>
      <c r="B56" s="529"/>
      <c r="C56" s="53"/>
      <c r="D56" s="54" t="str">
        <f>IF(LEN(B56)&gt;1, (LEN(B56)) &amp; "/250 merkkiä", "Max. 250 merkkiä")</f>
        <v>Max. 250 merkkiä</v>
      </c>
      <c r="E56" s="54"/>
    </row>
    <row r="57" spans="1:8" ht="15" thickBot="1" x14ac:dyDescent="0.35">
      <c r="A57" s="73" t="s">
        <v>1225</v>
      </c>
      <c r="B57" s="562"/>
      <c r="C57" s="52"/>
      <c r="D57" s="52"/>
      <c r="E57" s="52"/>
    </row>
    <row r="58" spans="1:8" ht="15" thickTop="1" x14ac:dyDescent="0.3">
      <c r="A58"/>
      <c r="B58"/>
      <c r="C58"/>
      <c r="D58"/>
      <c r="E58"/>
    </row>
    <row r="59" spans="1:8" x14ac:dyDescent="0.3">
      <c r="A59"/>
      <c r="B59"/>
      <c r="C59"/>
      <c r="D59"/>
      <c r="E59"/>
      <c r="H59" s="74"/>
    </row>
    <row r="63" spans="1:8" x14ac:dyDescent="0.3">
      <c r="H63" s="74"/>
    </row>
  </sheetData>
  <sheetProtection password="ED53" sheet="1" objects="1" scenarios="1" selectLockedCells="1"/>
  <phoneticPr fontId="28" type="noConversion"/>
  <pageMargins left="0.25" right="0.25" top="0.75" bottom="0.75" header="0.3" footer="0.3"/>
  <pageSetup paperSize="9" scale="88" fitToHeight="0" orientation="portrait" r:id="rId1"/>
  <headerFooter>
    <oddHeader>&amp;R&amp;D</oddHeader>
    <oddFooter>&amp;L&amp;10OPETUS- JA KULTTUURIMINISTERIÖ
PL 29
00023 VALTIONEUVOSTO&amp;R&amp;P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7">
    <pageSetUpPr fitToPage="1"/>
  </sheetPr>
  <dimension ref="A1:I63"/>
  <sheetViews>
    <sheetView showGridLines="0" workbookViewId="0">
      <pane ySplit="7" topLeftCell="A8" activePane="bottomLeft" state="frozen"/>
      <selection pane="bottomLeft" activeCell="B9" sqref="B9"/>
    </sheetView>
  </sheetViews>
  <sheetFormatPr defaultColWidth="9.109375" defaultRowHeight="14.4" x14ac:dyDescent="0.3"/>
  <cols>
    <col min="1" max="1" width="48.44140625" style="18" customWidth="1"/>
    <col min="2" max="2" width="62.6640625" style="33" customWidth="1"/>
    <col min="3" max="5" width="9.109375" style="21"/>
    <col min="6" max="16384" width="9.109375" style="18"/>
  </cols>
  <sheetData>
    <row r="1" spans="1:9" customFormat="1" ht="23.4" x14ac:dyDescent="0.3">
      <c r="A1" s="532" t="s">
        <v>732</v>
      </c>
      <c r="B1" s="590" t="s">
        <v>2379</v>
      </c>
      <c r="C1" s="12"/>
      <c r="D1" s="12"/>
      <c r="E1" s="21"/>
    </row>
    <row r="2" spans="1:9" customFormat="1" x14ac:dyDescent="0.3">
      <c r="A2" s="536" t="s">
        <v>739</v>
      </c>
      <c r="B2" s="574"/>
      <c r="C2" s="12"/>
      <c r="D2" s="12"/>
      <c r="E2" s="12"/>
    </row>
    <row r="3" spans="1:9" customFormat="1" x14ac:dyDescent="0.3">
      <c r="A3" s="534" t="s">
        <v>2426</v>
      </c>
      <c r="B3" s="574"/>
      <c r="C3" s="12"/>
      <c r="D3" s="12"/>
      <c r="E3" s="12"/>
    </row>
    <row r="4" spans="1:9" customFormat="1" x14ac:dyDescent="0.3">
      <c r="A4" s="534" t="s">
        <v>2425</v>
      </c>
      <c r="B4" s="574"/>
      <c r="C4" s="12"/>
      <c r="D4" s="12"/>
      <c r="E4" s="12"/>
    </row>
    <row r="5" spans="1:9" ht="22.5" customHeight="1" x14ac:dyDescent="0.3">
      <c r="A5" s="577"/>
      <c r="B5" s="538"/>
      <c r="C5" s="52"/>
      <c r="D5" s="52"/>
      <c r="E5" s="52"/>
    </row>
    <row r="6" spans="1:9" x14ac:dyDescent="0.3">
      <c r="A6" s="41" t="s">
        <v>1009</v>
      </c>
      <c r="B6" s="68"/>
      <c r="C6" s="52"/>
      <c r="D6" s="52"/>
      <c r="E6" s="52"/>
    </row>
    <row r="7" spans="1:9" x14ac:dyDescent="0.3">
      <c r="A7" s="612" t="s">
        <v>1641</v>
      </c>
      <c r="B7" s="78">
        <f>B12+B17+B22+B27+B32+B37+B42+B47+B52+B57</f>
        <v>0</v>
      </c>
      <c r="C7" s="52"/>
      <c r="D7" s="52"/>
      <c r="E7" s="52"/>
    </row>
    <row r="8" spans="1:9" x14ac:dyDescent="0.3">
      <c r="A8" s="55" t="s">
        <v>1236</v>
      </c>
      <c r="B8" s="69"/>
      <c r="C8" s="52"/>
      <c r="D8" s="52"/>
      <c r="E8" s="52"/>
    </row>
    <row r="9" spans="1:9" x14ac:dyDescent="0.3">
      <c r="A9" s="8" t="s">
        <v>1185</v>
      </c>
      <c r="B9" s="529"/>
      <c r="C9" s="70"/>
      <c r="D9" s="51" t="str">
        <f>IF(LEN(B9)&gt;1, (LEN(B9)) &amp; "/100 merkkiä", "Max. 100 merkkiä")</f>
        <v>Max. 100 merkkiä</v>
      </c>
      <c r="E9" s="51"/>
    </row>
    <row r="10" spans="1:9" x14ac:dyDescent="0.3">
      <c r="A10" s="6" t="s">
        <v>1186</v>
      </c>
      <c r="B10" s="529"/>
      <c r="C10" s="70"/>
      <c r="D10" s="51" t="str">
        <f>IF(LEN(B10)&gt;1, (LEN(B10)) &amp; "/100 merkkiä", "Max. 100 merkkiä")</f>
        <v>Max. 100 merkkiä</v>
      </c>
      <c r="E10" s="51"/>
      <c r="H10"/>
      <c r="I10"/>
    </row>
    <row r="11" spans="1:9" x14ac:dyDescent="0.3">
      <c r="A11" s="6" t="s">
        <v>1187</v>
      </c>
      <c r="B11" s="529"/>
      <c r="C11" s="53"/>
      <c r="D11" s="54" t="str">
        <f>IF(LEN(B11)&gt;1, (LEN(B11)) &amp; "/250 merkkiä", "Max. 250 merkkiä")</f>
        <v>Max. 250 merkkiä</v>
      </c>
      <c r="E11" s="54"/>
      <c r="H11"/>
      <c r="I11"/>
    </row>
    <row r="12" spans="1:9" ht="15" thickBot="1" x14ac:dyDescent="0.35">
      <c r="A12" s="71" t="s">
        <v>1216</v>
      </c>
      <c r="B12" s="562"/>
      <c r="C12" s="52"/>
      <c r="D12" s="52"/>
      <c r="E12" s="52"/>
      <c r="H12"/>
      <c r="I12"/>
    </row>
    <row r="13" spans="1:9" ht="15" thickTop="1" x14ac:dyDescent="0.3">
      <c r="A13" s="55" t="s">
        <v>1237</v>
      </c>
      <c r="B13" s="69"/>
      <c r="C13" s="52"/>
      <c r="D13" s="52"/>
      <c r="E13" s="52"/>
      <c r="H13"/>
      <c r="I13"/>
    </row>
    <row r="14" spans="1:9" x14ac:dyDescent="0.3">
      <c r="A14" s="8" t="s">
        <v>1188</v>
      </c>
      <c r="B14" s="529"/>
      <c r="C14" s="70"/>
      <c r="D14" s="51" t="str">
        <f>IF(LEN(B14)&gt;1, (LEN(B14)) &amp; "/100 merkkiä", "Max. 100 merkkiä")</f>
        <v>Max. 100 merkkiä</v>
      </c>
      <c r="E14" s="51"/>
    </row>
    <row r="15" spans="1:9" x14ac:dyDescent="0.3">
      <c r="A15" s="6" t="s">
        <v>1189</v>
      </c>
      <c r="B15" s="529"/>
      <c r="C15" s="70"/>
      <c r="D15" s="51" t="str">
        <f>IF(LEN(B15)&gt;1, (LEN(B15)) &amp; "/100 merkkiä", "Max. 100 merkkiä")</f>
        <v>Max. 100 merkkiä</v>
      </c>
      <c r="E15" s="51"/>
    </row>
    <row r="16" spans="1:9" x14ac:dyDescent="0.3">
      <c r="A16" s="6" t="s">
        <v>1190</v>
      </c>
      <c r="B16" s="529"/>
      <c r="C16" s="53"/>
      <c r="D16" s="54" t="str">
        <f>IF(LEN(B16)&gt;1, (LEN(B16)) &amp; "/250 merkkiä", "Max. 250 merkkiä")</f>
        <v>Max. 250 merkkiä</v>
      </c>
      <c r="E16" s="54"/>
    </row>
    <row r="17" spans="1:5" ht="15" thickBot="1" x14ac:dyDescent="0.35">
      <c r="A17" s="71" t="s">
        <v>1217</v>
      </c>
      <c r="B17" s="562"/>
      <c r="C17" s="52"/>
      <c r="D17" s="52"/>
      <c r="E17" s="52"/>
    </row>
    <row r="18" spans="1:5" ht="15" thickTop="1" x14ac:dyDescent="0.3">
      <c r="A18" s="72" t="s">
        <v>1238</v>
      </c>
      <c r="B18" s="69"/>
      <c r="C18" s="52"/>
      <c r="D18" s="52"/>
      <c r="E18" s="52"/>
    </row>
    <row r="19" spans="1:5" x14ac:dyDescent="0.3">
      <c r="A19" s="8" t="s">
        <v>1191</v>
      </c>
      <c r="B19" s="529"/>
      <c r="C19" s="70"/>
      <c r="D19" s="51" t="str">
        <f>IF(LEN(B19)&gt;1, (LEN(B19)) &amp; "/100 merkkiä", "Max. 100 merkkiä")</f>
        <v>Max. 100 merkkiä</v>
      </c>
      <c r="E19" s="51"/>
    </row>
    <row r="20" spans="1:5" x14ac:dyDescent="0.3">
      <c r="A20" s="6" t="s">
        <v>1192</v>
      </c>
      <c r="B20" s="529"/>
      <c r="C20" s="70"/>
      <c r="D20" s="51" t="str">
        <f>IF(LEN(B20)&gt;1, (LEN(B20)) &amp; "/100 merkkiä", "Max. 100 merkkiä")</f>
        <v>Max. 100 merkkiä</v>
      </c>
      <c r="E20" s="51"/>
    </row>
    <row r="21" spans="1:5" x14ac:dyDescent="0.3">
      <c r="A21" s="6" t="s">
        <v>1193</v>
      </c>
      <c r="B21" s="529"/>
      <c r="C21" s="53"/>
      <c r="D21" s="54" t="str">
        <f>IF(LEN(B21)&gt;1, (LEN(B21)) &amp; "/250 merkkiä", "Max. 250 merkkiä")</f>
        <v>Max. 250 merkkiä</v>
      </c>
      <c r="E21" s="54"/>
    </row>
    <row r="22" spans="1:5" ht="15" thickBot="1" x14ac:dyDescent="0.35">
      <c r="A22" s="71" t="s">
        <v>1218</v>
      </c>
      <c r="B22" s="562"/>
      <c r="C22" s="52"/>
      <c r="D22" s="52"/>
      <c r="E22" s="52"/>
    </row>
    <row r="23" spans="1:5" ht="15" thickTop="1" x14ac:dyDescent="0.3">
      <c r="A23" s="55" t="s">
        <v>1239</v>
      </c>
      <c r="B23" s="69"/>
      <c r="C23" s="52"/>
      <c r="D23" s="52"/>
      <c r="E23" s="52"/>
    </row>
    <row r="24" spans="1:5" x14ac:dyDescent="0.3">
      <c r="A24" s="8" t="s">
        <v>1194</v>
      </c>
      <c r="B24" s="529"/>
      <c r="C24" s="70"/>
      <c r="D24" s="51" t="str">
        <f>IF(LEN(B24)&gt;1, (LEN(B24)) &amp; "/100 merkkiä", "Max. 100 merkkiä")</f>
        <v>Max. 100 merkkiä</v>
      </c>
      <c r="E24" s="51"/>
    </row>
    <row r="25" spans="1:5" x14ac:dyDescent="0.3">
      <c r="A25" s="6" t="s">
        <v>1195</v>
      </c>
      <c r="B25" s="529"/>
      <c r="C25" s="70"/>
      <c r="D25" s="51" t="str">
        <f>IF(LEN(B25)&gt;1, (LEN(B25)) &amp; "/100 merkkiä", "Max. 100 merkkiä")</f>
        <v>Max. 100 merkkiä</v>
      </c>
      <c r="E25" s="51"/>
    </row>
    <row r="26" spans="1:5" x14ac:dyDescent="0.3">
      <c r="A26" s="6" t="s">
        <v>1196</v>
      </c>
      <c r="B26" s="529"/>
      <c r="C26" s="53"/>
      <c r="D26" s="54" t="str">
        <f>IF(LEN(B26)&gt;1, (LEN(B26)) &amp; "/250 merkkiä", "Max. 250 merkkiä")</f>
        <v>Max. 250 merkkiä</v>
      </c>
      <c r="E26" s="54"/>
    </row>
    <row r="27" spans="1:5" ht="15" thickBot="1" x14ac:dyDescent="0.35">
      <c r="A27" s="73" t="s">
        <v>1219</v>
      </c>
      <c r="B27" s="562"/>
      <c r="C27" s="52"/>
      <c r="D27" s="52"/>
      <c r="E27" s="52"/>
    </row>
    <row r="28" spans="1:5" ht="15" thickTop="1" x14ac:dyDescent="0.3">
      <c r="A28" s="55" t="s">
        <v>1240</v>
      </c>
      <c r="B28" s="69"/>
      <c r="C28" s="52"/>
      <c r="D28" s="52"/>
      <c r="E28" s="52"/>
    </row>
    <row r="29" spans="1:5" x14ac:dyDescent="0.3">
      <c r="A29" s="8" t="s">
        <v>1197</v>
      </c>
      <c r="B29" s="529"/>
      <c r="C29" s="70"/>
      <c r="D29" s="51" t="str">
        <f>IF(LEN(B29)&gt;1, (LEN(B29)) &amp; "/100 merkkiä", "Max. 100 merkkiä")</f>
        <v>Max. 100 merkkiä</v>
      </c>
      <c r="E29" s="51"/>
    </row>
    <row r="30" spans="1:5" x14ac:dyDescent="0.3">
      <c r="A30" s="6" t="s">
        <v>1198</v>
      </c>
      <c r="B30" s="529"/>
      <c r="C30" s="70"/>
      <c r="D30" s="51" t="str">
        <f>IF(LEN(B30)&gt;1, (LEN(B30)) &amp; "/100 merkkiä", "Max. 100 merkkiä")</f>
        <v>Max. 100 merkkiä</v>
      </c>
      <c r="E30" s="51"/>
    </row>
    <row r="31" spans="1:5" x14ac:dyDescent="0.3">
      <c r="A31" s="6" t="s">
        <v>1199</v>
      </c>
      <c r="B31" s="529"/>
      <c r="C31" s="53"/>
      <c r="D31" s="54" t="str">
        <f>IF(LEN(B31)&gt;1, (LEN(B31)) &amp; "/250 merkkiä", "Max. 250 merkkiä")</f>
        <v>Max. 250 merkkiä</v>
      </c>
      <c r="E31" s="54"/>
    </row>
    <row r="32" spans="1:5" ht="15" thickBot="1" x14ac:dyDescent="0.35">
      <c r="A32" s="73" t="s">
        <v>1220</v>
      </c>
      <c r="B32" s="562"/>
      <c r="C32" s="52"/>
      <c r="D32" s="52"/>
      <c r="E32" s="52"/>
    </row>
    <row r="33" spans="1:9" ht="15" thickTop="1" x14ac:dyDescent="0.3">
      <c r="A33" s="55" t="s">
        <v>1241</v>
      </c>
      <c r="B33" s="69"/>
      <c r="C33" s="52"/>
      <c r="D33" s="52"/>
      <c r="E33" s="52"/>
    </row>
    <row r="34" spans="1:9" x14ac:dyDescent="0.3">
      <c r="A34" s="8" t="s">
        <v>1200</v>
      </c>
      <c r="B34" s="529"/>
      <c r="C34" s="70"/>
      <c r="D34" s="51" t="str">
        <f>IF(LEN(B34)&gt;1, (LEN(B34)) &amp; "/100 merkkiä", "Max. 100 merkkiä")</f>
        <v>Max. 100 merkkiä</v>
      </c>
      <c r="E34" s="51"/>
    </row>
    <row r="35" spans="1:9" x14ac:dyDescent="0.3">
      <c r="A35" s="6" t="s">
        <v>1201</v>
      </c>
      <c r="B35" s="529"/>
      <c r="C35" s="70"/>
      <c r="D35" s="51" t="str">
        <f>IF(LEN(B35)&gt;1, (LEN(B35)) &amp; "/100 merkkiä", "Max. 100 merkkiä")</f>
        <v>Max. 100 merkkiä</v>
      </c>
      <c r="E35" s="51"/>
    </row>
    <row r="36" spans="1:9" x14ac:dyDescent="0.3">
      <c r="A36" s="6" t="s">
        <v>1202</v>
      </c>
      <c r="B36" s="529"/>
      <c r="C36" s="53"/>
      <c r="D36" s="54" t="str">
        <f>IF(LEN(B36)&gt;1, (LEN(B36)) &amp; "/250 merkkiä", "Max. 250 merkkiä")</f>
        <v>Max. 250 merkkiä</v>
      </c>
      <c r="E36" s="54"/>
    </row>
    <row r="37" spans="1:9" ht="15" thickBot="1" x14ac:dyDescent="0.35">
      <c r="A37" s="73" t="s">
        <v>1221</v>
      </c>
      <c r="B37" s="562"/>
      <c r="C37" s="52"/>
      <c r="D37" s="52"/>
      <c r="E37" s="52"/>
    </row>
    <row r="38" spans="1:9" ht="15" thickTop="1" x14ac:dyDescent="0.3">
      <c r="A38" s="55" t="s">
        <v>1242</v>
      </c>
      <c r="B38" s="69"/>
      <c r="C38" s="52"/>
      <c r="D38" s="52"/>
      <c r="E38" s="52"/>
      <c r="I38" s="74"/>
    </row>
    <row r="39" spans="1:9" x14ac:dyDescent="0.3">
      <c r="A39" s="8" t="s">
        <v>1203</v>
      </c>
      <c r="B39" s="529"/>
      <c r="C39" s="70"/>
      <c r="D39" s="51" t="str">
        <f>IF(LEN(B39)&gt;1, (LEN(B39)) &amp; "/100 merkkiä", "Max. 100 merkkiä")</f>
        <v>Max. 100 merkkiä</v>
      </c>
      <c r="E39" s="51"/>
    </row>
    <row r="40" spans="1:9" x14ac:dyDescent="0.3">
      <c r="A40" s="6" t="s">
        <v>1204</v>
      </c>
      <c r="B40" s="529"/>
      <c r="C40" s="70"/>
      <c r="D40" s="51" t="str">
        <f>IF(LEN(B40)&gt;1, (LEN(B40)) &amp; "/100 merkkiä", "Max. 100 merkkiä")</f>
        <v>Max. 100 merkkiä</v>
      </c>
      <c r="E40" s="51"/>
      <c r="I40" s="74"/>
    </row>
    <row r="41" spans="1:9" x14ac:dyDescent="0.3">
      <c r="A41" s="6" t="s">
        <v>1205</v>
      </c>
      <c r="B41" s="529"/>
      <c r="C41" s="53"/>
      <c r="D41" s="54" t="str">
        <f>IF(LEN(B41)&gt;1, (LEN(B41)) &amp; "/250 merkkiä", "Max. 250 merkkiä")</f>
        <v>Max. 250 merkkiä</v>
      </c>
      <c r="E41" s="54"/>
      <c r="I41" s="74"/>
    </row>
    <row r="42" spans="1:9" ht="15" thickBot="1" x14ac:dyDescent="0.35">
      <c r="A42" s="73" t="s">
        <v>1222</v>
      </c>
      <c r="B42" s="562"/>
      <c r="C42" s="52"/>
      <c r="D42" s="52"/>
      <c r="E42" s="52"/>
      <c r="I42" s="74"/>
    </row>
    <row r="43" spans="1:9" ht="15" thickTop="1" x14ac:dyDescent="0.3">
      <c r="A43" s="55" t="s">
        <v>1243</v>
      </c>
      <c r="B43" s="69"/>
      <c r="C43" s="52"/>
      <c r="D43" s="52"/>
      <c r="E43" s="52"/>
      <c r="H43" s="74"/>
      <c r="I43" s="74"/>
    </row>
    <row r="44" spans="1:9" x14ac:dyDescent="0.3">
      <c r="A44" s="8" t="s">
        <v>1206</v>
      </c>
      <c r="B44" s="529"/>
      <c r="C44" s="70"/>
      <c r="D44" s="51" t="str">
        <f>IF(LEN(B44)&gt;1, (LEN(B44)) &amp; "/100 merkkiä", "Max. 100 merkkiä")</f>
        <v>Max. 100 merkkiä</v>
      </c>
      <c r="E44" s="51"/>
    </row>
    <row r="45" spans="1:9" x14ac:dyDescent="0.3">
      <c r="A45" s="6" t="s">
        <v>1207</v>
      </c>
      <c r="B45" s="529"/>
      <c r="C45" s="70"/>
      <c r="D45" s="51" t="str">
        <f>IF(LEN(B45)&gt;1, (LEN(B45)) &amp; "/100 merkkiä", "Max. 100 merkkiä")</f>
        <v>Max. 100 merkkiä</v>
      </c>
      <c r="E45" s="51"/>
      <c r="I45" s="74"/>
    </row>
    <row r="46" spans="1:9" x14ac:dyDescent="0.3">
      <c r="A46" s="6" t="s">
        <v>1208</v>
      </c>
      <c r="B46" s="529"/>
      <c r="C46" s="53"/>
      <c r="D46" s="54" t="str">
        <f>IF(LEN(B46)&gt;1, (LEN(B46)) &amp; "/250 merkkiä", "Max. 250 merkkiä")</f>
        <v>Max. 250 merkkiä</v>
      </c>
      <c r="E46" s="54"/>
      <c r="I46" s="74"/>
    </row>
    <row r="47" spans="1:9" ht="15" thickBot="1" x14ac:dyDescent="0.35">
      <c r="A47" s="73" t="s">
        <v>1223</v>
      </c>
      <c r="B47" s="562"/>
      <c r="C47" s="52"/>
      <c r="D47" s="52"/>
      <c r="E47" s="52"/>
      <c r="H47" s="74"/>
      <c r="I47" s="74"/>
    </row>
    <row r="48" spans="1:9" ht="15" thickTop="1" x14ac:dyDescent="0.3">
      <c r="A48" s="55" t="s">
        <v>1244</v>
      </c>
      <c r="B48" s="69"/>
      <c r="C48" s="52"/>
      <c r="D48" s="52"/>
      <c r="E48" s="52"/>
      <c r="I48" s="74"/>
    </row>
    <row r="49" spans="1:8" x14ac:dyDescent="0.3">
      <c r="A49" s="8" t="s">
        <v>1209</v>
      </c>
      <c r="B49" s="529"/>
      <c r="C49" s="70"/>
      <c r="D49" s="51" t="str">
        <f>IF(LEN(B49)&gt;1, (LEN(B49)) &amp; "/100 merkkiä", "Max. 100 merkkiä")</f>
        <v>Max. 100 merkkiä</v>
      </c>
      <c r="E49" s="51"/>
    </row>
    <row r="50" spans="1:8" x14ac:dyDescent="0.3">
      <c r="A50" s="6" t="s">
        <v>1210</v>
      </c>
      <c r="B50" s="529"/>
      <c r="C50" s="70"/>
      <c r="D50" s="51" t="str">
        <f>IF(LEN(B50)&gt;1, (LEN(B50)) &amp; "/100 merkkiä", "Max. 100 merkkiä")</f>
        <v>Max. 100 merkkiä</v>
      </c>
      <c r="E50" s="51"/>
    </row>
    <row r="51" spans="1:8" x14ac:dyDescent="0.3">
      <c r="A51" s="6" t="s">
        <v>1211</v>
      </c>
      <c r="B51" s="529"/>
      <c r="C51" s="53"/>
      <c r="D51" s="54" t="str">
        <f>IF(LEN(B51)&gt;1, (LEN(B51)) &amp; "/250 merkkiä", "Max. 250 merkkiä")</f>
        <v>Max. 250 merkkiä</v>
      </c>
      <c r="E51" s="54"/>
      <c r="H51" s="74"/>
    </row>
    <row r="52" spans="1:8" ht="15" thickBot="1" x14ac:dyDescent="0.35">
      <c r="A52" s="73" t="s">
        <v>1224</v>
      </c>
      <c r="B52" s="562"/>
      <c r="C52" s="52"/>
      <c r="D52" s="52"/>
      <c r="E52" s="52"/>
    </row>
    <row r="53" spans="1:8" ht="15" thickTop="1" x14ac:dyDescent="0.3">
      <c r="A53" s="55" t="s">
        <v>1245</v>
      </c>
      <c r="B53" s="69"/>
      <c r="C53" s="52"/>
      <c r="D53" s="52"/>
      <c r="E53" s="52"/>
    </row>
    <row r="54" spans="1:8" x14ac:dyDescent="0.3">
      <c r="A54" s="8" t="s">
        <v>1212</v>
      </c>
      <c r="B54" s="529"/>
      <c r="C54" s="70"/>
      <c r="D54" s="51" t="str">
        <f>IF(LEN(B54)&gt;1, (LEN(B54)) &amp; "/100 merkkiä", "Max. 100 merkkiä")</f>
        <v>Max. 100 merkkiä</v>
      </c>
      <c r="E54" s="51"/>
    </row>
    <row r="55" spans="1:8" x14ac:dyDescent="0.3">
      <c r="A55" s="6" t="s">
        <v>1213</v>
      </c>
      <c r="B55" s="529"/>
      <c r="C55" s="70"/>
      <c r="D55" s="51" t="str">
        <f>IF(LEN(B55)&gt;1, (LEN(B55)) &amp; "/100 merkkiä", "Max. 100 merkkiä")</f>
        <v>Max. 100 merkkiä</v>
      </c>
      <c r="E55" s="51"/>
      <c r="H55" s="74"/>
    </row>
    <row r="56" spans="1:8" x14ac:dyDescent="0.3">
      <c r="A56" s="6" t="s">
        <v>1214</v>
      </c>
      <c r="B56" s="529"/>
      <c r="C56" s="53"/>
      <c r="D56" s="54" t="str">
        <f>IF(LEN(B56)&gt;1, (LEN(B56)) &amp; "/250 merkkiä", "Max. 250 merkkiä")</f>
        <v>Max. 250 merkkiä</v>
      </c>
      <c r="E56" s="54"/>
    </row>
    <row r="57" spans="1:8" ht="15" thickBot="1" x14ac:dyDescent="0.35">
      <c r="A57" s="73" t="s">
        <v>1225</v>
      </c>
      <c r="B57" s="562"/>
      <c r="C57" s="52"/>
      <c r="D57" s="52"/>
      <c r="E57" s="52"/>
    </row>
    <row r="58" spans="1:8" ht="15" thickTop="1" x14ac:dyDescent="0.3">
      <c r="A58"/>
      <c r="B58"/>
      <c r="C58"/>
      <c r="D58"/>
      <c r="E58"/>
    </row>
    <row r="59" spans="1:8" x14ac:dyDescent="0.3">
      <c r="A59"/>
      <c r="B59"/>
      <c r="C59"/>
      <c r="D59"/>
      <c r="E59"/>
      <c r="H59" s="74"/>
    </row>
    <row r="63" spans="1:8" x14ac:dyDescent="0.3">
      <c r="H63" s="74"/>
    </row>
  </sheetData>
  <sheetProtection password="ED53" sheet="1" objects="1" scenarios="1" selectLockedCells="1"/>
  <phoneticPr fontId="28" type="noConversion"/>
  <pageMargins left="0.25" right="0.25" top="0.75" bottom="0.75" header="0.3" footer="0.3"/>
  <pageSetup paperSize="9" scale="88" fitToHeight="0" orientation="portrait" r:id="rId1"/>
  <headerFooter>
    <oddHeader>&amp;R&amp;D</oddHeader>
    <oddFooter>&amp;L&amp;10OPETUS- JA KULTTUURIMINISTERIÖ
PL 29
00023 VALTIONEUVOSTO&amp;R&amp;P / &amp;N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8"/>
  <dimension ref="A1:K59"/>
  <sheetViews>
    <sheetView showGridLines="0" zoomScaleNormal="100" workbookViewId="0">
      <pane xSplit="2" ySplit="6" topLeftCell="C7" activePane="bottomRight" state="frozen"/>
      <selection pane="topRight" activeCell="C1" sqref="C1"/>
      <selection pane="bottomLeft" activeCell="A7" sqref="A7"/>
      <selection pane="bottomRight" activeCell="C8" sqref="C8"/>
    </sheetView>
  </sheetViews>
  <sheetFormatPr defaultColWidth="9.109375" defaultRowHeight="14.4" x14ac:dyDescent="0.3"/>
  <cols>
    <col min="1" max="1" width="2.33203125" customWidth="1"/>
    <col min="2" max="2" width="57.33203125" style="44" customWidth="1"/>
    <col min="3" max="9" width="57.109375" style="81" customWidth="1"/>
    <col min="10" max="10" width="9.109375" style="12"/>
    <col min="11" max="11" width="0" style="12" hidden="1" customWidth="1"/>
    <col min="12" max="16384" width="9.109375" style="12"/>
  </cols>
  <sheetData>
    <row r="1" spans="1:11" ht="21" x14ac:dyDescent="0.3">
      <c r="B1" s="532" t="s">
        <v>732</v>
      </c>
      <c r="C1" s="535" t="s">
        <v>2379</v>
      </c>
      <c r="D1" s="535" t="s">
        <v>2379</v>
      </c>
      <c r="E1" s="535" t="s">
        <v>2379</v>
      </c>
      <c r="F1" s="535" t="s">
        <v>2379</v>
      </c>
      <c r="G1" s="535" t="s">
        <v>2379</v>
      </c>
      <c r="H1" s="535" t="s">
        <v>2379</v>
      </c>
      <c r="I1" s="535" t="s">
        <v>2379</v>
      </c>
      <c r="K1" s="12" t="s">
        <v>1253</v>
      </c>
    </row>
    <row r="2" spans="1:11" x14ac:dyDescent="0.3">
      <c r="B2" s="536" t="s">
        <v>739</v>
      </c>
      <c r="C2" s="568"/>
      <c r="D2" s="583"/>
      <c r="E2" s="583"/>
      <c r="F2" s="583"/>
      <c r="G2" s="583"/>
      <c r="H2" s="583"/>
      <c r="I2" s="583"/>
      <c r="K2" s="12" t="s">
        <v>1252</v>
      </c>
    </row>
    <row r="3" spans="1:11" x14ac:dyDescent="0.3">
      <c r="B3" s="534" t="s">
        <v>2426</v>
      </c>
      <c r="C3" s="568"/>
      <c r="D3" s="583"/>
      <c r="E3" s="583"/>
      <c r="F3" s="583"/>
      <c r="G3" s="583"/>
      <c r="H3" s="583"/>
      <c r="I3" s="583"/>
    </row>
    <row r="4" spans="1:11" x14ac:dyDescent="0.3">
      <c r="B4" s="534" t="s">
        <v>2425</v>
      </c>
      <c r="C4" s="568"/>
      <c r="D4" s="583"/>
      <c r="E4" s="583"/>
      <c r="F4" s="583"/>
      <c r="G4" s="583"/>
      <c r="H4" s="583"/>
      <c r="I4" s="583"/>
    </row>
    <row r="5" spans="1:11" x14ac:dyDescent="0.3">
      <c r="B5" s="584"/>
      <c r="C5" s="585"/>
      <c r="D5" s="585"/>
      <c r="E5" s="585"/>
      <c r="F5" s="585"/>
      <c r="G5" s="585"/>
      <c r="H5" s="585"/>
      <c r="I5" s="585"/>
    </row>
    <row r="6" spans="1:11" x14ac:dyDescent="0.3">
      <c r="B6" s="45" t="s">
        <v>834</v>
      </c>
      <c r="C6" s="280" t="s">
        <v>1273</v>
      </c>
      <c r="D6" s="280" t="s">
        <v>1274</v>
      </c>
      <c r="E6" s="280" t="s">
        <v>1275</v>
      </c>
      <c r="F6" s="280" t="s">
        <v>1276</v>
      </c>
      <c r="G6" s="280" t="s">
        <v>1277</v>
      </c>
      <c r="H6" s="280" t="s">
        <v>328</v>
      </c>
      <c r="I6" s="281" t="s">
        <v>329</v>
      </c>
    </row>
    <row r="7" spans="1:11" x14ac:dyDescent="0.3">
      <c r="B7" s="5" t="s">
        <v>833</v>
      </c>
      <c r="C7" s="563"/>
      <c r="D7" s="563"/>
      <c r="E7" s="563"/>
      <c r="F7" s="563"/>
      <c r="G7" s="563"/>
      <c r="H7" s="563"/>
      <c r="I7" s="513"/>
    </row>
    <row r="8" spans="1:11" x14ac:dyDescent="0.3">
      <c r="B8" s="5" t="s">
        <v>1061</v>
      </c>
      <c r="C8" s="563"/>
      <c r="D8" s="563"/>
      <c r="E8" s="563"/>
      <c r="F8" s="563"/>
      <c r="G8" s="563"/>
      <c r="H8" s="563"/>
      <c r="I8" s="513"/>
    </row>
    <row r="9" spans="1:11" x14ac:dyDescent="0.3">
      <c r="B9" s="5" t="s">
        <v>1246</v>
      </c>
      <c r="C9" s="564"/>
      <c r="D9" s="564"/>
      <c r="E9" s="564"/>
      <c r="F9" s="564"/>
      <c r="G9" s="564"/>
      <c r="H9" s="564"/>
      <c r="I9" s="515"/>
    </row>
    <row r="10" spans="1:11" x14ac:dyDescent="0.3">
      <c r="B10" s="5" t="s">
        <v>1247</v>
      </c>
      <c r="C10" s="563"/>
      <c r="D10" s="563"/>
      <c r="E10" s="563"/>
      <c r="F10" s="563"/>
      <c r="G10" s="563"/>
      <c r="H10" s="563"/>
      <c r="I10" s="513"/>
    </row>
    <row r="11" spans="1:11" x14ac:dyDescent="0.3">
      <c r="B11" s="5" t="s">
        <v>1248</v>
      </c>
      <c r="C11" s="515"/>
      <c r="D11" s="515"/>
      <c r="E11" s="515"/>
      <c r="F11" s="515"/>
      <c r="G11" s="515"/>
      <c r="H11" s="515"/>
      <c r="I11" s="515"/>
    </row>
    <row r="12" spans="1:11" x14ac:dyDescent="0.3">
      <c r="B12" s="5" t="s">
        <v>1249</v>
      </c>
      <c r="C12" s="514"/>
      <c r="D12" s="514"/>
      <c r="E12" s="514"/>
      <c r="F12" s="514"/>
      <c r="G12" s="514"/>
      <c r="H12" s="514"/>
      <c r="I12" s="516"/>
    </row>
    <row r="13" spans="1:11" x14ac:dyDescent="0.3">
      <c r="B13" s="5" t="s">
        <v>1250</v>
      </c>
      <c r="C13" s="514"/>
      <c r="D13" s="514"/>
      <c r="E13" s="514"/>
      <c r="F13" s="514"/>
      <c r="G13" s="514"/>
      <c r="H13" s="514"/>
      <c r="I13" s="516"/>
    </row>
    <row r="14" spans="1:11" x14ac:dyDescent="0.3">
      <c r="B14" s="5" t="s">
        <v>1251</v>
      </c>
      <c r="C14" s="514"/>
      <c r="D14" s="514"/>
      <c r="E14" s="514"/>
      <c r="F14" s="514"/>
      <c r="G14" s="514"/>
      <c r="H14" s="514"/>
      <c r="I14" s="516"/>
    </row>
    <row r="15" spans="1:11" x14ac:dyDescent="0.3">
      <c r="B15" s="7"/>
      <c r="C15" s="34"/>
      <c r="D15" s="34"/>
      <c r="E15" s="34"/>
      <c r="F15" s="34"/>
      <c r="G15" s="34"/>
      <c r="H15" s="34"/>
      <c r="I15" s="60"/>
    </row>
    <row r="16" spans="1:11" x14ac:dyDescent="0.3">
      <c r="B16" s="45" t="s">
        <v>835</v>
      </c>
      <c r="C16" s="57"/>
      <c r="D16" s="57"/>
      <c r="E16" s="57"/>
      <c r="F16" s="57"/>
      <c r="G16" s="57"/>
      <c r="H16" s="57"/>
      <c r="I16" s="104"/>
    </row>
    <row r="17" spans="1:9" x14ac:dyDescent="0.3">
      <c r="B17" s="7" t="s">
        <v>836</v>
      </c>
      <c r="C17" s="565"/>
      <c r="D17" s="565"/>
      <c r="E17" s="565"/>
      <c r="F17" s="565"/>
      <c r="G17" s="565"/>
      <c r="H17" s="565"/>
      <c r="I17" s="519"/>
    </row>
    <row r="18" spans="1:9" x14ac:dyDescent="0.3">
      <c r="B18" s="7" t="s">
        <v>837</v>
      </c>
      <c r="C18" s="565"/>
      <c r="D18" s="565"/>
      <c r="E18" s="565"/>
      <c r="F18" s="565"/>
      <c r="G18" s="565"/>
      <c r="H18" s="565"/>
      <c r="I18" s="519"/>
    </row>
    <row r="19" spans="1:9" x14ac:dyDescent="0.3">
      <c r="B19" s="7" t="s">
        <v>838</v>
      </c>
      <c r="C19" s="565"/>
      <c r="D19" s="565"/>
      <c r="E19" s="565"/>
      <c r="F19" s="565"/>
      <c r="G19" s="565"/>
      <c r="H19" s="565"/>
      <c r="I19" s="519"/>
    </row>
    <row r="20" spans="1:9" x14ac:dyDescent="0.3">
      <c r="B20" s="7" t="s">
        <v>839</v>
      </c>
      <c r="C20" s="565"/>
      <c r="D20" s="565"/>
      <c r="E20" s="565"/>
      <c r="F20" s="565"/>
      <c r="G20" s="565"/>
      <c r="H20" s="565"/>
      <c r="I20" s="519"/>
    </row>
    <row r="21" spans="1:9" ht="28.8" x14ac:dyDescent="0.3">
      <c r="B21" s="7" t="s">
        <v>840</v>
      </c>
      <c r="C21" s="565"/>
      <c r="D21" s="565"/>
      <c r="E21" s="565"/>
      <c r="F21" s="565"/>
      <c r="G21" s="565"/>
      <c r="H21" s="565"/>
      <c r="I21" s="519"/>
    </row>
    <row r="22" spans="1:9" x14ac:dyDescent="0.3">
      <c r="B22" s="7"/>
      <c r="C22" s="34"/>
      <c r="D22" s="34"/>
      <c r="E22" s="34"/>
      <c r="F22" s="34"/>
      <c r="G22" s="34"/>
      <c r="H22" s="34"/>
      <c r="I22" s="60"/>
    </row>
    <row r="23" spans="1:9" x14ac:dyDescent="0.3">
      <c r="B23" s="45" t="s">
        <v>841</v>
      </c>
      <c r="C23" s="57"/>
      <c r="D23" s="57"/>
      <c r="E23" s="57"/>
      <c r="F23" s="57"/>
      <c r="G23" s="57"/>
      <c r="H23" s="57"/>
      <c r="I23" s="104"/>
    </row>
    <row r="24" spans="1:9" x14ac:dyDescent="0.3">
      <c r="B24" s="5" t="s">
        <v>1060</v>
      </c>
      <c r="C24" s="563"/>
      <c r="D24" s="563"/>
      <c r="E24" s="563"/>
      <c r="F24" s="563"/>
      <c r="G24" s="563"/>
      <c r="H24" s="563"/>
      <c r="I24" s="513"/>
    </row>
    <row r="25" spans="1:9" x14ac:dyDescent="0.3">
      <c r="B25" s="7" t="s">
        <v>1254</v>
      </c>
      <c r="C25" s="563"/>
      <c r="D25" s="563"/>
      <c r="E25" s="563"/>
      <c r="F25" s="563"/>
      <c r="G25" s="563"/>
      <c r="H25" s="563"/>
      <c r="I25" s="513"/>
    </row>
    <row r="26" spans="1:9" x14ac:dyDescent="0.3">
      <c r="B26" s="5" t="s">
        <v>1255</v>
      </c>
      <c r="C26" s="563"/>
      <c r="D26" s="563"/>
      <c r="E26" s="563"/>
      <c r="F26" s="563"/>
      <c r="G26" s="563"/>
      <c r="H26" s="563"/>
      <c r="I26" s="513"/>
    </row>
    <row r="27" spans="1:9" x14ac:dyDescent="0.3">
      <c r="B27" s="7" t="s">
        <v>1256</v>
      </c>
      <c r="C27" s="563"/>
      <c r="D27" s="563"/>
      <c r="E27" s="563"/>
      <c r="F27" s="563"/>
      <c r="G27" s="563"/>
      <c r="H27" s="563"/>
      <c r="I27" s="513"/>
    </row>
    <row r="28" spans="1:9" x14ac:dyDescent="0.3">
      <c r="B28" s="5" t="s">
        <v>1257</v>
      </c>
      <c r="C28" s="563"/>
      <c r="D28" s="563"/>
      <c r="E28" s="563"/>
      <c r="F28" s="563"/>
      <c r="G28" s="563"/>
      <c r="H28" s="563"/>
      <c r="I28" s="513"/>
    </row>
    <row r="29" spans="1:9" x14ac:dyDescent="0.3">
      <c r="B29" s="7" t="s">
        <v>1258</v>
      </c>
      <c r="C29" s="563"/>
      <c r="D29" s="563"/>
      <c r="E29" s="563"/>
      <c r="F29" s="563"/>
      <c r="G29" s="563"/>
      <c r="H29" s="563"/>
      <c r="I29" s="513"/>
    </row>
    <row r="30" spans="1:9" x14ac:dyDescent="0.3">
      <c r="B30" s="5" t="s">
        <v>1259</v>
      </c>
      <c r="C30" s="563"/>
      <c r="D30" s="563"/>
      <c r="E30" s="563"/>
      <c r="F30" s="563"/>
      <c r="G30" s="563"/>
      <c r="H30" s="563"/>
      <c r="I30" s="513"/>
    </row>
    <row r="31" spans="1:9" x14ac:dyDescent="0.3">
      <c r="B31" s="7" t="s">
        <v>1260</v>
      </c>
      <c r="C31" s="563"/>
      <c r="D31" s="563"/>
      <c r="E31" s="563"/>
      <c r="F31" s="563"/>
      <c r="G31" s="563"/>
      <c r="H31" s="563"/>
      <c r="I31" s="513"/>
    </row>
    <row r="32" spans="1:9" x14ac:dyDescent="0.3">
      <c r="B32" s="5" t="s">
        <v>1261</v>
      </c>
      <c r="C32" s="563"/>
      <c r="D32" s="563"/>
      <c r="E32" s="563"/>
      <c r="F32" s="563"/>
      <c r="G32" s="563"/>
      <c r="H32" s="563"/>
      <c r="I32" s="513"/>
    </row>
    <row r="33" spans="1:9" x14ac:dyDescent="0.3">
      <c r="B33" s="7" t="s">
        <v>1262</v>
      </c>
      <c r="C33" s="563"/>
      <c r="D33" s="563"/>
      <c r="E33" s="563"/>
      <c r="F33" s="563"/>
      <c r="G33" s="563"/>
      <c r="H33" s="563"/>
      <c r="I33" s="513"/>
    </row>
    <row r="34" spans="1:9" x14ac:dyDescent="0.3">
      <c r="B34" s="31"/>
      <c r="C34" s="80"/>
      <c r="D34" s="80"/>
      <c r="E34" s="80"/>
      <c r="F34" s="80"/>
      <c r="G34" s="80"/>
      <c r="H34" s="80"/>
      <c r="I34" s="276"/>
    </row>
    <row r="35" spans="1:9" x14ac:dyDescent="0.3">
      <c r="B35" s="5" t="s">
        <v>1263</v>
      </c>
      <c r="C35" s="563"/>
      <c r="D35" s="563"/>
      <c r="E35" s="563"/>
      <c r="F35" s="563"/>
      <c r="G35" s="563"/>
      <c r="H35" s="563"/>
      <c r="I35" s="513"/>
    </row>
    <row r="36" spans="1:9" x14ac:dyDescent="0.3">
      <c r="B36" s="7" t="s">
        <v>1264</v>
      </c>
      <c r="C36" s="563"/>
      <c r="D36" s="563"/>
      <c r="E36" s="563"/>
      <c r="F36" s="563"/>
      <c r="G36" s="563"/>
      <c r="H36" s="563"/>
      <c r="I36" s="513"/>
    </row>
    <row r="37" spans="1:9" x14ac:dyDescent="0.3">
      <c r="B37" s="5" t="s">
        <v>1265</v>
      </c>
      <c r="C37" s="563"/>
      <c r="D37" s="563"/>
      <c r="E37" s="563"/>
      <c r="F37" s="563"/>
      <c r="G37" s="563"/>
      <c r="H37" s="563"/>
      <c r="I37" s="513"/>
    </row>
    <row r="38" spans="1:9" x14ac:dyDescent="0.3">
      <c r="B38" s="7" t="s">
        <v>1266</v>
      </c>
      <c r="C38" s="563"/>
      <c r="D38" s="563"/>
      <c r="E38" s="563"/>
      <c r="F38" s="563"/>
      <c r="G38" s="563"/>
      <c r="H38" s="563"/>
      <c r="I38" s="513"/>
    </row>
    <row r="39" spans="1:9" x14ac:dyDescent="0.3">
      <c r="B39" s="5" t="s">
        <v>1267</v>
      </c>
      <c r="C39" s="563"/>
      <c r="D39" s="563"/>
      <c r="E39" s="563"/>
      <c r="F39" s="563"/>
      <c r="G39" s="563"/>
      <c r="H39" s="563"/>
      <c r="I39" s="513"/>
    </row>
    <row r="40" spans="1:9" x14ac:dyDescent="0.3">
      <c r="B40" s="7" t="s">
        <v>1268</v>
      </c>
      <c r="C40" s="563"/>
      <c r="D40" s="563"/>
      <c r="E40" s="563"/>
      <c r="F40" s="563"/>
      <c r="G40" s="563"/>
      <c r="H40" s="563"/>
      <c r="I40" s="513"/>
    </row>
    <row r="41" spans="1:9" x14ac:dyDescent="0.3">
      <c r="B41" s="5" t="s">
        <v>1269</v>
      </c>
      <c r="C41" s="563"/>
      <c r="D41" s="563"/>
      <c r="E41" s="563"/>
      <c r="F41" s="563"/>
      <c r="G41" s="563"/>
      <c r="H41" s="563"/>
      <c r="I41" s="513"/>
    </row>
    <row r="42" spans="1:9" x14ac:dyDescent="0.3">
      <c r="B42" s="7" t="s">
        <v>1270</v>
      </c>
      <c r="C42" s="563"/>
      <c r="D42" s="563"/>
      <c r="E42" s="563"/>
      <c r="F42" s="563"/>
      <c r="G42" s="563"/>
      <c r="H42" s="563"/>
      <c r="I42" s="513"/>
    </row>
    <row r="43" spans="1:9" x14ac:dyDescent="0.3">
      <c r="B43" s="5" t="s">
        <v>1271</v>
      </c>
      <c r="C43" s="563"/>
      <c r="D43" s="563"/>
      <c r="E43" s="563"/>
      <c r="F43" s="563"/>
      <c r="G43" s="563"/>
      <c r="H43" s="563"/>
      <c r="I43" s="513"/>
    </row>
    <row r="44" spans="1:9" x14ac:dyDescent="0.3">
      <c r="B44" s="7" t="s">
        <v>1272</v>
      </c>
      <c r="C44" s="563"/>
      <c r="D44" s="563"/>
      <c r="E44" s="563"/>
      <c r="F44" s="563"/>
      <c r="G44" s="563"/>
      <c r="H44" s="563"/>
      <c r="I44" s="513"/>
    </row>
    <row r="45" spans="1:9" x14ac:dyDescent="0.3">
      <c r="B45" s="32"/>
      <c r="C45" s="277"/>
      <c r="D45" s="277"/>
      <c r="E45" s="277"/>
      <c r="F45" s="277"/>
      <c r="G45" s="277"/>
      <c r="H45" s="277"/>
      <c r="I45" s="278"/>
    </row>
    <row r="46" spans="1:9" x14ac:dyDescent="0.3">
      <c r="B46" s="45" t="s">
        <v>951</v>
      </c>
      <c r="C46" s="57"/>
      <c r="D46" s="57"/>
      <c r="E46" s="57"/>
      <c r="F46" s="57"/>
      <c r="G46" s="57"/>
      <c r="H46" s="57"/>
      <c r="I46" s="104"/>
    </row>
    <row r="47" spans="1:9" x14ac:dyDescent="0.3">
      <c r="B47" s="7" t="s">
        <v>842</v>
      </c>
      <c r="C47" s="565"/>
      <c r="D47" s="565"/>
      <c r="E47" s="565"/>
      <c r="F47" s="565"/>
      <c r="G47" s="565"/>
      <c r="H47" s="565"/>
      <c r="I47" s="519"/>
    </row>
    <row r="48" spans="1:9" x14ac:dyDescent="0.3">
      <c r="B48" s="7"/>
      <c r="C48" s="300" t="str">
        <f>IF(C47*C17=0,"",C47/C17)</f>
        <v/>
      </c>
      <c r="D48" s="300" t="str">
        <f t="shared" ref="D48:I48" si="0">IF(D47*D17=0,"",D47/D17)</f>
        <v/>
      </c>
      <c r="E48" s="300" t="str">
        <f t="shared" si="0"/>
        <v/>
      </c>
      <c r="F48" s="300" t="str">
        <f t="shared" si="0"/>
        <v/>
      </c>
      <c r="G48" s="300" t="str">
        <f t="shared" si="0"/>
        <v/>
      </c>
      <c r="H48" s="300" t="str">
        <f t="shared" si="0"/>
        <v/>
      </c>
      <c r="I48" s="301" t="str">
        <f t="shared" si="0"/>
        <v/>
      </c>
    </row>
    <row r="49" spans="1:9" x14ac:dyDescent="0.3">
      <c r="B49" s="7" t="s">
        <v>947</v>
      </c>
      <c r="C49" s="565"/>
      <c r="D49" s="565"/>
      <c r="E49" s="565"/>
      <c r="F49" s="565"/>
      <c r="G49" s="565"/>
      <c r="H49" s="565"/>
      <c r="I49" s="519"/>
    </row>
    <row r="50" spans="1:9" x14ac:dyDescent="0.3">
      <c r="B50" s="7" t="s">
        <v>948</v>
      </c>
      <c r="C50" s="565"/>
      <c r="D50" s="565"/>
      <c r="E50" s="565"/>
      <c r="F50" s="565"/>
      <c r="G50" s="565"/>
      <c r="H50" s="565"/>
      <c r="I50" s="519"/>
    </row>
    <row r="51" spans="1:9" x14ac:dyDescent="0.3">
      <c r="B51" s="7" t="s">
        <v>949</v>
      </c>
      <c r="C51" s="565"/>
      <c r="D51" s="565"/>
      <c r="E51" s="565"/>
      <c r="F51" s="565"/>
      <c r="G51" s="565"/>
      <c r="H51" s="565"/>
      <c r="I51" s="519"/>
    </row>
    <row r="52" spans="1:9" x14ac:dyDescent="0.3">
      <c r="B52" s="7"/>
      <c r="C52" s="300" t="str">
        <f t="shared" ref="C52:I52" si="1">IF(C51*C18=0,"",C51/C18)</f>
        <v/>
      </c>
      <c r="D52" s="300" t="str">
        <f t="shared" si="1"/>
        <v/>
      </c>
      <c r="E52" s="300" t="str">
        <f t="shared" si="1"/>
        <v/>
      </c>
      <c r="F52" s="300" t="str">
        <f t="shared" si="1"/>
        <v/>
      </c>
      <c r="G52" s="300" t="str">
        <f t="shared" si="1"/>
        <v/>
      </c>
      <c r="H52" s="300" t="str">
        <f t="shared" si="1"/>
        <v/>
      </c>
      <c r="I52" s="301" t="str">
        <f t="shared" si="1"/>
        <v/>
      </c>
    </row>
    <row r="53" spans="1:9" x14ac:dyDescent="0.3">
      <c r="B53" s="7" t="s">
        <v>950</v>
      </c>
      <c r="C53" s="565"/>
      <c r="D53" s="565"/>
      <c r="E53" s="565"/>
      <c r="F53" s="565"/>
      <c r="G53" s="565"/>
      <c r="H53" s="565"/>
      <c r="I53" s="519"/>
    </row>
    <row r="54" spans="1:9" x14ac:dyDescent="0.3">
      <c r="B54" s="7" t="s">
        <v>952</v>
      </c>
      <c r="C54" s="565"/>
      <c r="D54" s="565"/>
      <c r="E54" s="565"/>
      <c r="F54" s="565"/>
      <c r="G54" s="565"/>
      <c r="H54" s="565"/>
      <c r="I54" s="519"/>
    </row>
    <row r="55" spans="1:9" x14ac:dyDescent="0.3">
      <c r="B55" s="7" t="s">
        <v>953</v>
      </c>
      <c r="C55" s="565"/>
      <c r="D55" s="565"/>
      <c r="E55" s="565"/>
      <c r="F55" s="565"/>
      <c r="G55" s="565"/>
      <c r="H55" s="565"/>
      <c r="I55" s="565"/>
    </row>
    <row r="56" spans="1:9" x14ac:dyDescent="0.3">
      <c r="B56" s="279"/>
      <c r="C56" s="277"/>
      <c r="D56" s="277"/>
      <c r="E56" s="277"/>
      <c r="F56" s="277"/>
      <c r="G56" s="277"/>
      <c r="H56" s="277"/>
      <c r="I56" s="278"/>
    </row>
    <row r="57" spans="1:9" x14ac:dyDescent="0.3">
      <c r="B57" s="45" t="s">
        <v>843</v>
      </c>
      <c r="C57" s="57"/>
      <c r="D57" s="57"/>
      <c r="E57" s="57"/>
      <c r="F57" s="57"/>
      <c r="G57" s="57"/>
      <c r="H57" s="57"/>
      <c r="I57" s="104"/>
    </row>
    <row r="58" spans="1:9" x14ac:dyDescent="0.3">
      <c r="B58" s="7" t="s">
        <v>844</v>
      </c>
      <c r="C58" s="563"/>
      <c r="D58" s="563"/>
      <c r="E58" s="563"/>
      <c r="F58" s="563"/>
      <c r="G58" s="563"/>
      <c r="H58" s="563"/>
      <c r="I58" s="513"/>
    </row>
    <row r="59" spans="1:9" s="44" customFormat="1" ht="15" hidden="1" customHeight="1" x14ac:dyDescent="0.3">
      <c r="A59"/>
      <c r="B59" s="44" t="str">
        <f>C59&amp;D59&amp;E59&amp;F59&amp;G59&amp;H59&amp;I59</f>
        <v/>
      </c>
      <c r="C59" s="81" t="str">
        <f>IF(C7 =0,"",C7)</f>
        <v/>
      </c>
      <c r="D59" s="81" t="str">
        <f t="shared" ref="D59:I59" si="2">IF(D7 =0,"",", "&amp;D7)</f>
        <v/>
      </c>
      <c r="E59" s="81" t="str">
        <f t="shared" si="2"/>
        <v/>
      </c>
      <c r="F59" s="81" t="str">
        <f t="shared" si="2"/>
        <v/>
      </c>
      <c r="G59" s="81" t="str">
        <f t="shared" si="2"/>
        <v/>
      </c>
      <c r="H59" s="81" t="str">
        <f t="shared" si="2"/>
        <v/>
      </c>
      <c r="I59" s="81" t="str">
        <f t="shared" si="2"/>
        <v/>
      </c>
    </row>
  </sheetData>
  <sheetProtection password="ED53" sheet="1" objects="1" scenarios="1" selectLockedCells="1"/>
  <phoneticPr fontId="28" type="noConversion"/>
  <dataValidations count="11">
    <dataValidation type="textLength" operator="lessThanOrEqual" allowBlank="1" showInputMessage="1" showErrorMessage="1" error="Max. 250 merkkiä" prompt="Max 250 merkkiä" sqref="C34:I34">
      <formula1>G13</formula1>
    </dataValidation>
    <dataValidation type="list" operator="lessThanOrEqual" allowBlank="1" showInputMessage="1" showErrorMessage="1" sqref="C42:I42 C44:I44 C33:I33 C25:I25 C27:I27 C29:I29 C31:I31 C36:I36 C38:I38 C40:I40">
      <formula1>$K$1:$K$2</formula1>
    </dataValidation>
    <dataValidation type="textLength" operator="lessThanOrEqual" allowBlank="1" showInputMessage="1" showErrorMessage="1" error="Max. 60 merkkiä" prompt="Max. 60 merkkiä" sqref="C7:I8 C10:I10">
      <formula1>60</formula1>
    </dataValidation>
    <dataValidation type="textLength" operator="lessThanOrEqual" allowBlank="1" showInputMessage="1" showErrorMessage="1" error="Max. 5 merkkiä" prompt="Max. 5 merkkiä" sqref="C9:I9">
      <formula1>5</formula1>
    </dataValidation>
    <dataValidation type="textLength" operator="lessThanOrEqual" allowBlank="1" showInputMessage="1" showErrorMessage="1" error="Max. 120 merkkiä" prompt="Max. 120 merkkiä" sqref="C12:I14">
      <formula1>120</formula1>
    </dataValidation>
    <dataValidation type="textLength" operator="lessThanOrEqual" allowBlank="1" showInputMessage="1" showErrorMessage="1" error="Max. 500 merkkiä" sqref="C41:I41 C39:I39 C37:I37 C32:I32 C30:I30 C28:I28 C26:I26 C35:I35 C24:I24 C43:I43 C58:I58">
      <formula1>500</formula1>
    </dataValidation>
    <dataValidation type="textLength" operator="lessThanOrEqual" allowBlank="1" showInputMessage="1" showErrorMessage="1" sqref="C48:I48 C52:I52">
      <formula1>G24</formula1>
    </dataValidation>
    <dataValidation type="decimal" operator="greaterThanOrEqual" allowBlank="1" showInputMessage="1" showErrorMessage="1" error="Kirjoita luku" sqref="C17:I21 C47:I47 C53:I54 C50:I51">
      <formula1>0</formula1>
    </dataValidation>
    <dataValidation type="decimal" operator="lessThan" allowBlank="1" showInputMessage="1" showErrorMessage="1" error="Kirjoita luku" sqref="C55:I55">
      <formula1>100000000</formula1>
    </dataValidation>
    <dataValidation type="decimal" operator="lessThanOrEqual" allowBlank="1" showInputMessage="1" showErrorMessage="1" error="Kirjoita luku" sqref="C49:I49">
      <formula1>100000000</formula1>
    </dataValidation>
    <dataValidation type="textLength" allowBlank="1" showInputMessage="1" showErrorMessage="1" error="Kirjoita vähintään 8 numeroa_x000a_12345678 tai_x000a_1234567-8" prompt="Y-tunnus: 1234567-8" sqref="C11:I11">
      <formula1>8</formula1>
      <formula2>9</formula2>
    </dataValidation>
  </dataValidations>
  <pageMargins left="0.23622047244094491" right="0.23622047244094491" top="0.74803149606299213" bottom="0.74803149606299213" header="0.31496062992125984" footer="0.31496062992125984"/>
  <pageSetup paperSize="9" scale="83" orientation="portrait" r:id="rId1"/>
  <headerFooter>
    <oddHeader>&amp;R&amp;D</oddHeader>
    <oddFooter>&amp;LOPETUS- JA KULTTUURIMINISTERIÖ
PL 29
00023 VALTIONEUVOSTO&amp;R&amp;P / &amp;N</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2">
    <pageSetUpPr fitToPage="1"/>
  </sheetPr>
  <dimension ref="A1:IV197"/>
  <sheetViews>
    <sheetView showGridLines="0" zoomScaleNormal="100" workbookViewId="0">
      <pane ySplit="5" topLeftCell="A6" activePane="bottomLeft" state="frozen"/>
      <selection activeCell="A127" sqref="A127"/>
      <selection pane="bottomLeft" activeCell="A29" sqref="A29"/>
    </sheetView>
  </sheetViews>
  <sheetFormatPr defaultRowHeight="14.4" x14ac:dyDescent="0.3"/>
  <cols>
    <col min="1" max="1" width="120.33203125" style="95" customWidth="1"/>
    <col min="4" max="4" width="16.33203125" customWidth="1"/>
  </cols>
  <sheetData>
    <row r="1" spans="1:1" ht="18" x14ac:dyDescent="0.35">
      <c r="A1" s="165" t="s">
        <v>1287</v>
      </c>
    </row>
    <row r="2" spans="1:1" x14ac:dyDescent="0.3">
      <c r="A2" s="91" t="s">
        <v>1288</v>
      </c>
    </row>
    <row r="3" spans="1:1" ht="18" x14ac:dyDescent="0.3">
      <c r="A3" s="92" t="s">
        <v>1289</v>
      </c>
    </row>
    <row r="4" spans="1:1" x14ac:dyDescent="0.3">
      <c r="A4" s="90"/>
    </row>
    <row r="5" spans="1:1" ht="36" x14ac:dyDescent="0.35">
      <c r="A5" s="93" t="s">
        <v>1290</v>
      </c>
    </row>
    <row r="6" spans="1:1" x14ac:dyDescent="0.3">
      <c r="A6" s="97"/>
    </row>
    <row r="7" spans="1:1" x14ac:dyDescent="0.3">
      <c r="A7" s="94" t="s">
        <v>746</v>
      </c>
    </row>
    <row r="8" spans="1:1" x14ac:dyDescent="0.3">
      <c r="A8" s="90" t="s">
        <v>496</v>
      </c>
    </row>
    <row r="9" spans="1:1" x14ac:dyDescent="0.3">
      <c r="A9" s="97"/>
    </row>
    <row r="10" spans="1:1" x14ac:dyDescent="0.3">
      <c r="A10" s="94" t="s">
        <v>900</v>
      </c>
    </row>
    <row r="11" spans="1:1" x14ac:dyDescent="0.3">
      <c r="A11" s="285" t="s">
        <v>944</v>
      </c>
    </row>
    <row r="12" spans="1:1" x14ac:dyDescent="0.3">
      <c r="A12" s="90" t="s">
        <v>1014</v>
      </c>
    </row>
    <row r="13" spans="1:1" x14ac:dyDescent="0.3">
      <c r="A13" s="97"/>
    </row>
    <row r="14" spans="1:1" x14ac:dyDescent="0.3">
      <c r="A14" s="94" t="s">
        <v>903</v>
      </c>
    </row>
    <row r="15" spans="1:1" x14ac:dyDescent="0.3">
      <c r="A15" s="286" t="s">
        <v>902</v>
      </c>
    </row>
    <row r="16" spans="1:1" x14ac:dyDescent="0.3">
      <c r="A16" s="167" t="s">
        <v>490</v>
      </c>
    </row>
    <row r="17" spans="1:4" x14ac:dyDescent="0.3">
      <c r="A17" s="222" t="s">
        <v>904</v>
      </c>
    </row>
    <row r="18" spans="1:4" ht="28.8" x14ac:dyDescent="0.3">
      <c r="A18" s="309" t="s">
        <v>933</v>
      </c>
    </row>
    <row r="19" spans="1:4" x14ac:dyDescent="0.3">
      <c r="A19" s="309"/>
    </row>
    <row r="20" spans="1:4" x14ac:dyDescent="0.3">
      <c r="A20" s="286" t="s">
        <v>317</v>
      </c>
    </row>
    <row r="21" spans="1:4" ht="43.2" x14ac:dyDescent="0.3">
      <c r="A21" s="310" t="s">
        <v>497</v>
      </c>
    </row>
    <row r="22" spans="1:4" x14ac:dyDescent="0.3">
      <c r="A22" s="310" t="s">
        <v>498</v>
      </c>
    </row>
    <row r="23" spans="1:4" ht="28.8" x14ac:dyDescent="0.3">
      <c r="A23" s="309" t="s">
        <v>777</v>
      </c>
    </row>
    <row r="24" spans="1:4" x14ac:dyDescent="0.3">
      <c r="A24" s="90"/>
    </row>
    <row r="25" spans="1:4" x14ac:dyDescent="0.3">
      <c r="A25" s="287" t="s">
        <v>979</v>
      </c>
    </row>
    <row r="26" spans="1:4" x14ac:dyDescent="0.3">
      <c r="A26" s="97" t="s">
        <v>778</v>
      </c>
    </row>
    <row r="27" spans="1:4" x14ac:dyDescent="0.3">
      <c r="A27" s="90"/>
    </row>
    <row r="28" spans="1:4" x14ac:dyDescent="0.3">
      <c r="A28" s="96" t="s">
        <v>935</v>
      </c>
      <c r="D28" s="400"/>
    </row>
    <row r="29" spans="1:4" x14ac:dyDescent="0.3">
      <c r="A29" s="221" t="s">
        <v>1569</v>
      </c>
      <c r="D29" s="400"/>
    </row>
    <row r="30" spans="1:4" ht="28.8" x14ac:dyDescent="0.3">
      <c r="A30" s="346" t="s">
        <v>499</v>
      </c>
      <c r="D30" s="400"/>
    </row>
    <row r="31" spans="1:4" x14ac:dyDescent="0.3">
      <c r="A31" s="595" t="s">
        <v>1570</v>
      </c>
      <c r="D31" s="400"/>
    </row>
    <row r="32" spans="1:4" x14ac:dyDescent="0.3">
      <c r="A32" s="346" t="s">
        <v>1572</v>
      </c>
      <c r="D32" s="400"/>
    </row>
    <row r="33" spans="1:1" x14ac:dyDescent="0.3">
      <c r="A33" s="97"/>
    </row>
    <row r="34" spans="1:1" x14ac:dyDescent="0.3">
      <c r="A34" s="94" t="s">
        <v>748</v>
      </c>
    </row>
    <row r="35" spans="1:1" x14ac:dyDescent="0.3">
      <c r="A35" s="285" t="s">
        <v>906</v>
      </c>
    </row>
    <row r="36" spans="1:1" ht="72" x14ac:dyDescent="0.3">
      <c r="A36" s="403" t="s">
        <v>1632</v>
      </c>
    </row>
    <row r="37" spans="1:1" x14ac:dyDescent="0.3">
      <c r="A37" s="97"/>
    </row>
    <row r="38" spans="1:1" x14ac:dyDescent="0.3">
      <c r="A38" s="94" t="s">
        <v>749</v>
      </c>
    </row>
    <row r="39" spans="1:1" x14ac:dyDescent="0.3">
      <c r="A39" s="401" t="s">
        <v>504</v>
      </c>
    </row>
    <row r="40" spans="1:1" ht="28.8" x14ac:dyDescent="0.3">
      <c r="A40" s="97" t="s">
        <v>491</v>
      </c>
    </row>
    <row r="41" spans="1:1" x14ac:dyDescent="0.3">
      <c r="A41" s="221" t="s">
        <v>763</v>
      </c>
    </row>
    <row r="42" spans="1:1" x14ac:dyDescent="0.3">
      <c r="A42" s="345" t="s">
        <v>492</v>
      </c>
    </row>
    <row r="43" spans="1:1" x14ac:dyDescent="0.3">
      <c r="A43" s="285" t="s">
        <v>961</v>
      </c>
    </row>
    <row r="44" spans="1:1" ht="43.2" x14ac:dyDescent="0.3">
      <c r="A44" s="97" t="s">
        <v>1393</v>
      </c>
    </row>
    <row r="45" spans="1:1" x14ac:dyDescent="0.3">
      <c r="A45" s="221" t="s">
        <v>962</v>
      </c>
    </row>
    <row r="46" spans="1:1" x14ac:dyDescent="0.3">
      <c r="A46" s="97" t="s">
        <v>1391</v>
      </c>
    </row>
    <row r="47" spans="1:1" x14ac:dyDescent="0.3">
      <c r="A47" s="221" t="s">
        <v>963</v>
      </c>
    </row>
    <row r="48" spans="1:1" x14ac:dyDescent="0.3">
      <c r="A48" s="97" t="s">
        <v>1392</v>
      </c>
    </row>
    <row r="49" spans="1:1" x14ac:dyDescent="0.3">
      <c r="A49" s="404" t="s">
        <v>505</v>
      </c>
    </row>
    <row r="50" spans="1:1" x14ac:dyDescent="0.3">
      <c r="A50" s="509" t="s">
        <v>1573</v>
      </c>
    </row>
    <row r="51" spans="1:1" ht="43.2" x14ac:dyDescent="0.3">
      <c r="A51" s="97" t="s">
        <v>1574</v>
      </c>
    </row>
    <row r="52" spans="1:1" x14ac:dyDescent="0.3">
      <c r="A52" s="403"/>
    </row>
    <row r="53" spans="1:1" x14ac:dyDescent="0.3">
      <c r="A53" s="169" t="s">
        <v>750</v>
      </c>
    </row>
    <row r="54" spans="1:1" x14ac:dyDescent="0.3">
      <c r="A54" s="96" t="s">
        <v>740</v>
      </c>
    </row>
    <row r="55" spans="1:1" x14ac:dyDescent="0.3">
      <c r="A55" s="504" t="s">
        <v>998</v>
      </c>
    </row>
    <row r="56" spans="1:1" x14ac:dyDescent="0.3">
      <c r="A56" s="402" t="s">
        <v>1575</v>
      </c>
    </row>
    <row r="57" spans="1:1" ht="28.8" x14ac:dyDescent="0.3">
      <c r="A57" s="406" t="s">
        <v>1576</v>
      </c>
    </row>
    <row r="58" spans="1:1" ht="57.6" x14ac:dyDescent="0.3">
      <c r="A58" s="90" t="s">
        <v>1577</v>
      </c>
    </row>
    <row r="59" spans="1:1" x14ac:dyDescent="0.3">
      <c r="A59" s="409" t="s">
        <v>1578</v>
      </c>
    </row>
    <row r="60" spans="1:1" x14ac:dyDescent="0.3">
      <c r="A60" s="596" t="s">
        <v>1579</v>
      </c>
    </row>
    <row r="61" spans="1:1" x14ac:dyDescent="0.3">
      <c r="A61" s="407" t="s">
        <v>984</v>
      </c>
    </row>
    <row r="62" spans="1:1" x14ac:dyDescent="0.3">
      <c r="A62" s="409" t="s">
        <v>1580</v>
      </c>
    </row>
    <row r="63" spans="1:1" x14ac:dyDescent="0.3">
      <c r="A63" s="595" t="s">
        <v>1581</v>
      </c>
    </row>
    <row r="64" spans="1:1" ht="72" x14ac:dyDescent="0.3">
      <c r="A64" s="410" t="s">
        <v>1584</v>
      </c>
    </row>
    <row r="65" spans="1:1" x14ac:dyDescent="0.3">
      <c r="A65" s="97"/>
    </row>
    <row r="66" spans="1:1" x14ac:dyDescent="0.3">
      <c r="A66" s="169" t="s">
        <v>751</v>
      </c>
    </row>
    <row r="67" spans="1:1" x14ac:dyDescent="0.3">
      <c r="A67" s="221" t="s">
        <v>741</v>
      </c>
    </row>
    <row r="68" spans="1:1" x14ac:dyDescent="0.3">
      <c r="A68" s="407" t="s">
        <v>1050</v>
      </c>
    </row>
    <row r="69" spans="1:1" x14ac:dyDescent="0.3">
      <c r="A69" s="97"/>
    </row>
    <row r="70" spans="1:1" x14ac:dyDescent="0.3">
      <c r="A70" s="221" t="s">
        <v>500</v>
      </c>
    </row>
    <row r="71" spans="1:1" x14ac:dyDescent="0.3">
      <c r="A71" s="90" t="s">
        <v>534</v>
      </c>
    </row>
    <row r="72" spans="1:1" x14ac:dyDescent="0.3">
      <c r="A72" s="90" t="s">
        <v>533</v>
      </c>
    </row>
    <row r="74" spans="1:1" x14ac:dyDescent="0.3">
      <c r="A74" s="504" t="s">
        <v>1585</v>
      </c>
    </row>
    <row r="75" spans="1:1" x14ac:dyDescent="0.3">
      <c r="A75" s="90" t="s">
        <v>1633</v>
      </c>
    </row>
    <row r="76" spans="1:1" x14ac:dyDescent="0.3">
      <c r="A76" s="504" t="s">
        <v>1586</v>
      </c>
    </row>
    <row r="77" spans="1:1" ht="28.8" x14ac:dyDescent="0.3">
      <c r="A77" s="90" t="s">
        <v>1634</v>
      </c>
    </row>
    <row r="78" spans="1:1" hidden="1" x14ac:dyDescent="0.3">
      <c r="A78" s="424" t="s">
        <v>909</v>
      </c>
    </row>
    <row r="79" spans="1:1" ht="28.8" hidden="1" x14ac:dyDescent="0.3">
      <c r="A79" s="423" t="s">
        <v>937</v>
      </c>
    </row>
    <row r="80" spans="1:1" hidden="1" x14ac:dyDescent="0.3">
      <c r="A80" s="424" t="s">
        <v>764</v>
      </c>
    </row>
    <row r="81" spans="1:1" hidden="1" x14ac:dyDescent="0.3">
      <c r="A81" s="423" t="s">
        <v>936</v>
      </c>
    </row>
    <row r="82" spans="1:1" x14ac:dyDescent="0.3">
      <c r="A82" s="221" t="s">
        <v>971</v>
      </c>
    </row>
    <row r="83" spans="1:1" ht="28.8" x14ac:dyDescent="0.3">
      <c r="A83" s="407" t="s">
        <v>1636</v>
      </c>
    </row>
    <row r="84" spans="1:1" x14ac:dyDescent="0.3">
      <c r="A84" s="221" t="s">
        <v>765</v>
      </c>
    </row>
    <row r="85" spans="1:1" ht="28.8" x14ac:dyDescent="0.3">
      <c r="A85" s="407" t="s">
        <v>1634</v>
      </c>
    </row>
    <row r="86" spans="1:1" x14ac:dyDescent="0.3">
      <c r="A86" s="97"/>
    </row>
    <row r="87" spans="1:1" x14ac:dyDescent="0.3">
      <c r="A87" s="96" t="s">
        <v>742</v>
      </c>
    </row>
    <row r="88" spans="1:1" x14ac:dyDescent="0.3">
      <c r="A88" s="221" t="s">
        <v>916</v>
      </c>
    </row>
    <row r="89" spans="1:1" ht="28.8" x14ac:dyDescent="0.3">
      <c r="A89" s="90" t="s">
        <v>1051</v>
      </c>
    </row>
    <row r="90" spans="1:1" x14ac:dyDescent="0.3">
      <c r="A90" s="221" t="s">
        <v>918</v>
      </c>
    </row>
    <row r="91" spans="1:1" ht="28.8" x14ac:dyDescent="0.3">
      <c r="A91" s="90" t="s">
        <v>1051</v>
      </c>
    </row>
    <row r="92" spans="1:1" x14ac:dyDescent="0.3">
      <c r="A92" s="96" t="s">
        <v>743</v>
      </c>
    </row>
    <row r="93" spans="1:1" x14ac:dyDescent="0.3">
      <c r="A93" s="221" t="s">
        <v>913</v>
      </c>
    </row>
    <row r="94" spans="1:1" ht="28.8" x14ac:dyDescent="0.3">
      <c r="A94" s="90" t="s">
        <v>1005</v>
      </c>
    </row>
    <row r="95" spans="1:1" x14ac:dyDescent="0.3">
      <c r="A95" s="285" t="s">
        <v>314</v>
      </c>
    </row>
    <row r="96" spans="1:1" ht="28.8" x14ac:dyDescent="0.3">
      <c r="A96" s="90" t="s">
        <v>443</v>
      </c>
    </row>
    <row r="97" spans="1:3" x14ac:dyDescent="0.3">
      <c r="A97" s="221" t="s">
        <v>315</v>
      </c>
    </row>
    <row r="98" spans="1:3" x14ac:dyDescent="0.3">
      <c r="A98" s="90" t="s">
        <v>1015</v>
      </c>
      <c r="B98" s="58"/>
      <c r="C98" s="58"/>
    </row>
    <row r="99" spans="1:3" x14ac:dyDescent="0.3">
      <c r="A99" s="97"/>
      <c r="B99" s="58"/>
      <c r="C99" s="58"/>
    </row>
    <row r="100" spans="1:3" x14ac:dyDescent="0.3">
      <c r="A100" s="169" t="s">
        <v>752</v>
      </c>
      <c r="B100" s="58"/>
      <c r="C100" s="58"/>
    </row>
    <row r="101" spans="1:3" x14ac:dyDescent="0.3">
      <c r="A101" s="221" t="s">
        <v>980</v>
      </c>
      <c r="B101" s="58"/>
      <c r="C101" s="58"/>
    </row>
    <row r="102" spans="1:3" x14ac:dyDescent="0.3">
      <c r="A102" s="90" t="s">
        <v>1006</v>
      </c>
    </row>
    <row r="103" spans="1:3" x14ac:dyDescent="0.3">
      <c r="A103" s="221" t="s">
        <v>501</v>
      </c>
    </row>
    <row r="104" spans="1:3" ht="28.8" x14ac:dyDescent="0.3">
      <c r="A104" s="44" t="s">
        <v>493</v>
      </c>
    </row>
    <row r="105" spans="1:3" x14ac:dyDescent="0.3">
      <c r="A105" s="221" t="s">
        <v>502</v>
      </c>
    </row>
    <row r="106" spans="1:3" ht="28.8" x14ac:dyDescent="0.3">
      <c r="A106" s="44" t="s">
        <v>494</v>
      </c>
    </row>
    <row r="107" spans="1:3" x14ac:dyDescent="0.3">
      <c r="A107" s="221" t="s">
        <v>771</v>
      </c>
    </row>
    <row r="108" spans="1:3" x14ac:dyDescent="0.3">
      <c r="A108" s="44" t="s">
        <v>495</v>
      </c>
    </row>
    <row r="109" spans="1:3" x14ac:dyDescent="0.3">
      <c r="A109" s="97"/>
    </row>
    <row r="110" spans="1:3" x14ac:dyDescent="0.3">
      <c r="A110" s="298" t="s">
        <v>1588</v>
      </c>
    </row>
    <row r="111" spans="1:3" ht="28.8" x14ac:dyDescent="0.3">
      <c r="A111" s="90" t="s">
        <v>939</v>
      </c>
    </row>
    <row r="112" spans="1:3" x14ac:dyDescent="0.3">
      <c r="A112" s="221" t="s">
        <v>772</v>
      </c>
    </row>
    <row r="113" spans="1:1" ht="43.2" x14ac:dyDescent="0.3">
      <c r="A113" s="90" t="s">
        <v>1007</v>
      </c>
    </row>
    <row r="114" spans="1:1" x14ac:dyDescent="0.3">
      <c r="A114" s="221" t="s">
        <v>773</v>
      </c>
    </row>
    <row r="115" spans="1:1" ht="28.8" x14ac:dyDescent="0.3">
      <c r="A115" s="90" t="s">
        <v>1008</v>
      </c>
    </row>
    <row r="116" spans="1:1" x14ac:dyDescent="0.3">
      <c r="A116" s="97"/>
    </row>
    <row r="117" spans="1:1" x14ac:dyDescent="0.3">
      <c r="A117" s="169" t="s">
        <v>753</v>
      </c>
    </row>
    <row r="118" spans="1:1" x14ac:dyDescent="0.3">
      <c r="A118" s="298" t="s">
        <v>1053</v>
      </c>
    </row>
    <row r="119" spans="1:1" x14ac:dyDescent="0.3">
      <c r="A119" s="377" t="s">
        <v>558</v>
      </c>
    </row>
    <row r="120" spans="1:1" ht="57.6" x14ac:dyDescent="0.3">
      <c r="A120" s="377" t="s">
        <v>559</v>
      </c>
    </row>
    <row r="121" spans="1:1" x14ac:dyDescent="0.3">
      <c r="A121" s="377" t="s">
        <v>560</v>
      </c>
    </row>
    <row r="122" spans="1:1" x14ac:dyDescent="0.3">
      <c r="A122" s="221" t="s">
        <v>920</v>
      </c>
    </row>
    <row r="123" spans="1:1" ht="43.2" x14ac:dyDescent="0.3">
      <c r="A123" s="97" t="s">
        <v>557</v>
      </c>
    </row>
    <row r="124" spans="1:1" x14ac:dyDescent="0.3">
      <c r="A124" s="97"/>
    </row>
    <row r="125" spans="1:1" x14ac:dyDescent="0.3">
      <c r="A125" s="299" t="s">
        <v>834</v>
      </c>
    </row>
    <row r="126" spans="1:1" ht="28.8" x14ac:dyDescent="0.3">
      <c r="A126" s="170" t="s">
        <v>946</v>
      </c>
    </row>
    <row r="127" spans="1:1" x14ac:dyDescent="0.3">
      <c r="A127" s="299" t="s">
        <v>1291</v>
      </c>
    </row>
    <row r="128" spans="1:1" x14ac:dyDescent="0.3">
      <c r="A128" s="170" t="s">
        <v>1292</v>
      </c>
    </row>
    <row r="129" spans="1:256" x14ac:dyDescent="0.3">
      <c r="A129" s="171" t="s">
        <v>841</v>
      </c>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row>
    <row r="130" spans="1:256" x14ac:dyDescent="0.3">
      <c r="A130" s="299" t="s">
        <v>1060</v>
      </c>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row>
    <row r="131" spans="1:256" ht="28.8" x14ac:dyDescent="0.3">
      <c r="A131" s="170" t="s">
        <v>1293</v>
      </c>
    </row>
    <row r="132" spans="1:256" x14ac:dyDescent="0.3">
      <c r="A132" s="299" t="s">
        <v>1294</v>
      </c>
    </row>
    <row r="133" spans="1:256" ht="28.8" x14ac:dyDescent="0.3">
      <c r="A133" s="170" t="s">
        <v>1295</v>
      </c>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row>
    <row r="134" spans="1:256" x14ac:dyDescent="0.3">
      <c r="A134" s="299" t="s">
        <v>951</v>
      </c>
    </row>
    <row r="135" spans="1:256" x14ac:dyDescent="0.3">
      <c r="A135" s="170" t="s">
        <v>1296</v>
      </c>
    </row>
    <row r="136" spans="1:256" x14ac:dyDescent="0.3">
      <c r="A136" s="222" t="s">
        <v>842</v>
      </c>
    </row>
    <row r="137" spans="1:256" x14ac:dyDescent="0.3">
      <c r="A137" s="170" t="s">
        <v>1389</v>
      </c>
    </row>
    <row r="138" spans="1:256" x14ac:dyDescent="0.3">
      <c r="A138" s="222" t="s">
        <v>949</v>
      </c>
    </row>
    <row r="139" spans="1:256" x14ac:dyDescent="0.3">
      <c r="A139" s="170" t="s">
        <v>1390</v>
      </c>
    </row>
    <row r="140" spans="1:256" x14ac:dyDescent="0.3">
      <c r="A140" s="97"/>
    </row>
    <row r="141" spans="1:256" x14ac:dyDescent="0.3">
      <c r="A141" s="221" t="s">
        <v>982</v>
      </c>
    </row>
    <row r="142" spans="1:256" x14ac:dyDescent="0.3">
      <c r="A142" s="97" t="s">
        <v>1048</v>
      </c>
    </row>
    <row r="143" spans="1:256" x14ac:dyDescent="0.3">
      <c r="A143" s="97" t="s">
        <v>1049</v>
      </c>
      <c r="D143" s="475"/>
    </row>
    <row r="144" spans="1:256" x14ac:dyDescent="0.3">
      <c r="D144" s="475"/>
    </row>
    <row r="145" spans="1:4" x14ac:dyDescent="0.3">
      <c r="A145" s="481" t="s">
        <v>782</v>
      </c>
      <c r="D145" s="475"/>
    </row>
    <row r="146" spans="1:4" x14ac:dyDescent="0.3">
      <c r="A146" s="481" t="s">
        <v>783</v>
      </c>
      <c r="D146" s="475"/>
    </row>
    <row r="147" spans="1:4" x14ac:dyDescent="0.3">
      <c r="A147" s="598" t="s">
        <v>845</v>
      </c>
      <c r="D147" s="475"/>
    </row>
    <row r="148" spans="1:4" ht="57.6" x14ac:dyDescent="0.3">
      <c r="A148" s="482" t="s">
        <v>1645</v>
      </c>
      <c r="D148" s="475"/>
    </row>
    <row r="149" spans="1:4" x14ac:dyDescent="0.3">
      <c r="A149" s="485"/>
      <c r="D149" s="475"/>
    </row>
    <row r="150" spans="1:4" x14ac:dyDescent="0.3">
      <c r="A150" s="481" t="s">
        <v>782</v>
      </c>
      <c r="D150" s="475"/>
    </row>
    <row r="151" spans="1:4" x14ac:dyDescent="0.3">
      <c r="A151" s="481" t="s">
        <v>788</v>
      </c>
      <c r="D151" s="475"/>
    </row>
    <row r="152" spans="1:4" x14ac:dyDescent="0.3">
      <c r="A152" s="598" t="s">
        <v>1593</v>
      </c>
      <c r="D152" s="475"/>
    </row>
    <row r="153" spans="1:4" ht="86.4" x14ac:dyDescent="0.3">
      <c r="A153" s="483" t="s">
        <v>1626</v>
      </c>
      <c r="D153" s="475"/>
    </row>
    <row r="154" spans="1:4" ht="28.8" x14ac:dyDescent="0.3">
      <c r="A154" s="483" t="s">
        <v>1647</v>
      </c>
      <c r="D154" s="475"/>
    </row>
    <row r="155" spans="1:4" x14ac:dyDescent="0.3">
      <c r="A155" s="483"/>
      <c r="D155" s="475"/>
    </row>
    <row r="156" spans="1:4" x14ac:dyDescent="0.3">
      <c r="A156" s="597" t="s">
        <v>1631</v>
      </c>
      <c r="D156" s="475"/>
    </row>
    <row r="157" spans="1:4" x14ac:dyDescent="0.3">
      <c r="A157" s="598" t="s">
        <v>1605</v>
      </c>
      <c r="D157" s="475"/>
    </row>
    <row r="158" spans="1:4" ht="115.2" x14ac:dyDescent="0.3">
      <c r="A158" s="486" t="s">
        <v>1644</v>
      </c>
      <c r="D158" s="475"/>
    </row>
    <row r="159" spans="1:4" ht="72" x14ac:dyDescent="0.3">
      <c r="A159" s="616" t="s">
        <v>1643</v>
      </c>
      <c r="D159" s="475"/>
    </row>
    <row r="160" spans="1:4" x14ac:dyDescent="0.3">
      <c r="A160" s="482"/>
      <c r="D160" s="475"/>
    </row>
    <row r="161" spans="1:4" x14ac:dyDescent="0.3">
      <c r="A161" s="483"/>
      <c r="D161" s="475"/>
    </row>
    <row r="162" spans="1:4" x14ac:dyDescent="0.3">
      <c r="A162" s="481" t="s">
        <v>794</v>
      </c>
      <c r="D162" s="475"/>
    </row>
    <row r="163" spans="1:4" x14ac:dyDescent="0.3">
      <c r="A163" s="487" t="s">
        <v>783</v>
      </c>
      <c r="D163" s="475"/>
    </row>
    <row r="164" spans="1:4" x14ac:dyDescent="0.3">
      <c r="A164" s="598" t="s">
        <v>800</v>
      </c>
      <c r="D164" s="475"/>
    </row>
    <row r="165" spans="1:4" x14ac:dyDescent="0.3">
      <c r="A165" s="484" t="s">
        <v>1062</v>
      </c>
      <c r="D165" s="475"/>
    </row>
    <row r="166" spans="1:4" x14ac:dyDescent="0.3">
      <c r="A166" s="598" t="s">
        <v>802</v>
      </c>
      <c r="D166" s="475"/>
    </row>
    <row r="167" spans="1:4" x14ac:dyDescent="0.3">
      <c r="A167" s="483" t="s">
        <v>854</v>
      </c>
      <c r="D167" s="475"/>
    </row>
    <row r="168" spans="1:4" x14ac:dyDescent="0.3">
      <c r="A168" s="487" t="s">
        <v>804</v>
      </c>
      <c r="D168" s="475"/>
    </row>
    <row r="169" spans="1:4" x14ac:dyDescent="0.3">
      <c r="A169" s="598" t="s">
        <v>805</v>
      </c>
      <c r="D169" s="475"/>
    </row>
    <row r="170" spans="1:4" x14ac:dyDescent="0.3">
      <c r="A170" s="483" t="s">
        <v>856</v>
      </c>
      <c r="D170" s="475"/>
    </row>
    <row r="171" spans="1:4" x14ac:dyDescent="0.3">
      <c r="A171" s="598" t="s">
        <v>860</v>
      </c>
      <c r="D171" s="475"/>
    </row>
    <row r="172" spans="1:4" x14ac:dyDescent="0.3">
      <c r="A172" s="484" t="s">
        <v>1063</v>
      </c>
      <c r="D172" s="475"/>
    </row>
    <row r="173" spans="1:4" x14ac:dyDescent="0.3">
      <c r="A173" s="598" t="s">
        <v>862</v>
      </c>
      <c r="D173" s="475"/>
    </row>
    <row r="174" spans="1:4" x14ac:dyDescent="0.3">
      <c r="A174" s="483" t="s">
        <v>863</v>
      </c>
      <c r="D174" s="475"/>
    </row>
    <row r="175" spans="1:4" x14ac:dyDescent="0.3">
      <c r="A175" s="483"/>
      <c r="D175" s="475"/>
    </row>
    <row r="176" spans="1:4" x14ac:dyDescent="0.3">
      <c r="A176" s="481" t="s">
        <v>960</v>
      </c>
      <c r="D176" s="475"/>
    </row>
    <row r="177" spans="1:4" x14ac:dyDescent="0.3">
      <c r="A177" s="481" t="s">
        <v>822</v>
      </c>
      <c r="D177" s="475"/>
    </row>
    <row r="178" spans="1:4" x14ac:dyDescent="0.3">
      <c r="A178" s="481" t="s">
        <v>823</v>
      </c>
      <c r="D178" s="475"/>
    </row>
    <row r="179" spans="1:4" x14ac:dyDescent="0.3">
      <c r="A179" s="647" t="s">
        <v>792</v>
      </c>
      <c r="D179" s="475"/>
    </row>
    <row r="180" spans="1:4" s="475" customFormat="1" x14ac:dyDescent="0.3">
      <c r="A180" s="483" t="s">
        <v>2235</v>
      </c>
    </row>
    <row r="181" spans="1:4" x14ac:dyDescent="0.3">
      <c r="A181" s="598" t="s">
        <v>1047</v>
      </c>
      <c r="D181" s="475"/>
    </row>
    <row r="182" spans="1:4" ht="374.4" x14ac:dyDescent="0.3">
      <c r="A182" s="484" t="s">
        <v>1646</v>
      </c>
      <c r="D182" s="475"/>
    </row>
    <row r="183" spans="1:4" x14ac:dyDescent="0.3">
      <c r="A183" s="483"/>
      <c r="D183" s="475"/>
    </row>
    <row r="184" spans="1:4" ht="86.4" x14ac:dyDescent="0.3">
      <c r="A184" s="603" t="s">
        <v>1640</v>
      </c>
      <c r="D184" s="475"/>
    </row>
    <row r="185" spans="1:4" ht="86.4" x14ac:dyDescent="0.3">
      <c r="A185" s="603" t="s">
        <v>1639</v>
      </c>
      <c r="D185" s="475"/>
    </row>
    <row r="186" spans="1:4" x14ac:dyDescent="0.3">
      <c r="A186" s="97"/>
      <c r="D186" s="475"/>
    </row>
    <row r="187" spans="1:4" x14ac:dyDescent="0.3">
      <c r="A187" s="97"/>
      <c r="D187" s="475"/>
    </row>
    <row r="188" spans="1:4" x14ac:dyDescent="0.3">
      <c r="A188" s="169" t="s">
        <v>992</v>
      </c>
      <c r="D188" s="475"/>
    </row>
    <row r="189" spans="1:4" x14ac:dyDescent="0.3">
      <c r="A189" s="504" t="s">
        <v>974</v>
      </c>
      <c r="D189" s="475"/>
    </row>
    <row r="190" spans="1:4" x14ac:dyDescent="0.3">
      <c r="A190" s="90" t="s">
        <v>2234</v>
      </c>
      <c r="D190" s="475"/>
    </row>
    <row r="191" spans="1:4" x14ac:dyDescent="0.3">
      <c r="A191" s="442" t="s">
        <v>1279</v>
      </c>
      <c r="D191" s="475"/>
    </row>
    <row r="192" spans="1:4" x14ac:dyDescent="0.3">
      <c r="A192" s="90" t="s">
        <v>776</v>
      </c>
      <c r="D192" s="475"/>
    </row>
    <row r="193" spans="1:1" x14ac:dyDescent="0.3">
      <c r="A193" s="97"/>
    </row>
    <row r="194" spans="1:1" x14ac:dyDescent="0.3">
      <c r="A194" s="97" t="s">
        <v>1281</v>
      </c>
    </row>
    <row r="195" spans="1:1" x14ac:dyDescent="0.3">
      <c r="A195" s="168" t="s">
        <v>1280</v>
      </c>
    </row>
    <row r="196" spans="1:1" x14ac:dyDescent="0.3">
      <c r="A196" s="97" t="s">
        <v>1282</v>
      </c>
    </row>
    <row r="197" spans="1:1" x14ac:dyDescent="0.3">
      <c r="A197" s="505" t="s">
        <v>1630</v>
      </c>
    </row>
  </sheetData>
  <sheetProtection password="ED53" sheet="1" objects="1" scenarios="1" selectLockedCells="1"/>
  <phoneticPr fontId="28" type="noConversion"/>
  <hyperlinks>
    <hyperlink ref="A195" r:id="rId1"/>
    <hyperlink ref="A11" location="Selvitys!D33" display="3.4. Valtionavustuspäätöksen muutoksen päivämäärä "/>
    <hyperlink ref="A15" location="Piirijärjestöt!B11" display="4.1. Piirijärjestöt "/>
    <hyperlink ref="A17" location="Piirijärjestöt!B13" display="1. Myönnettiinkö piirijärjestölle yleisavustusta "/>
    <hyperlink ref="A20" location="Paikallisyhdistykset!B11" display="4.2. Paikallisyhdistykset"/>
    <hyperlink ref="A25" location="Selvitys!D47" display="4.3. Toimintaryhmien tms. määrä "/>
    <hyperlink ref="A95" location="Selvitys!D104" display="Järjestön vapaaehtoisten toimijoiden määrä "/>
    <hyperlink ref="A97" location="Selvitys!D105" display="Miten vapaaehtoisten määrä kerätään tai arvioidaan? "/>
    <hyperlink ref="A29" location="Selvitys!D49" display="Listaa paikkakunnat, joilla keskus-/kattojärjestö järjesti toimintaa vuoden aikana"/>
    <hyperlink ref="A35" location="Selvitys!D53" display="Oliko toimenpiteillä nuorisolain (72/2006 §1) arvopohjan toteuttamiseksi  konkreettisia seurauksia? "/>
    <hyperlink ref="A41" location="Selvitys!C58" display="hallituksen jäsenet "/>
    <hyperlink ref="A43" location="Selvitys!C59" display="työntekijät (ml. avustettavien piirijärjestöjen työntekijät)"/>
    <hyperlink ref="A45" location="Selvitys!C60" display="työryhmäläiset, valiokuntalaiset, tiimiläiset tms. "/>
    <hyperlink ref="A47" location="Selvitys!C61" display="järjestön nimeämät edustajat muiden toimijoiden seminaareissa, kokouksissa jne. "/>
    <hyperlink ref="A67" location="Selvitys!D79" display="8.1. Jäsenmäärä "/>
    <hyperlink ref="A70" location="Selvitys!B85" display="8.2. Toiminnan piirissä olevien nuorten määrä "/>
    <hyperlink ref="A78" location="Selvitys!B87" display="Yli vuorokauden mittaisten tapahtumien määrä (pl. kv-toiminta) "/>
    <hyperlink ref="A80" location="Selvitys!B88" display="Yli vuorokauden mittaiseen toimintaan osallistuneiden määrä (pl. kv-toiminta) "/>
    <hyperlink ref="A82" location="Selvitys!B89" display="Kansainvälisten tapahtumien määrä "/>
    <hyperlink ref="A84" location="Selvitys!B90" display="Kansainväliseen toimintaan osallistuneiden määrä "/>
    <hyperlink ref="A88" location="Selvitys!D98" display="Mitä yhteistyö konkreettisesti piti sisällään? "/>
    <hyperlink ref="A90" location="Selvitys!D100" display="Mitä kansainvälinen yhteistyö konkreettisesti piti sisällään? "/>
    <hyperlink ref="A93" location="Selvitys!D102" display="Miten kohderyhmän tavoittamisessa onnistuttiin? "/>
    <hyperlink ref="A101" location="Selvitys!D110" display="9.1. Henkilöstö   "/>
    <hyperlink ref="A110" location="Selvitys!D120" display="10. AJANKOHTAINEN YHTEISKUNNALLINEN MERKITYS"/>
    <hyperlink ref="A112" location="Selvitys!D120" display="Kuvaile konkreettisin esimerkein järjestön toiminnan yhteiskunnallista aktiivisuutta toimintavuoden aikana "/>
    <hyperlink ref="A114" location="Selvitys!D123" display="Kuvaile konkreettisin esimerkein nuorten sosiaalista vahvistamista järjestön toiminnassa toimintavuoden aikana  "/>
    <hyperlink ref="A122" location="Selvitys!C138" display="11.4. Onko järjestöllä lähiyhteisöjä? "/>
    <hyperlink ref="A125" location="Lähiyhteisöt!C7" display="1. LÄHIYHTEISÖN TIEDOT "/>
    <hyperlink ref="A127" location="Lähiyhteisöt!C14" display="1.7. Yhteisön omistajat, taustaorganisaatiot tai vastaavat "/>
    <hyperlink ref="A130" location="Lähiyhteisöt!C24" display="3.1. Avustuksen saajan yhteisölle myymä palvelu/tuote  "/>
    <hyperlink ref="A132" location="Lähiyhteisöt!C35" display="3.2. Avustuksen saajan yhteisöltä ostamat palvelut/tuotteet "/>
    <hyperlink ref="A134" location="Lähiyhteisöt!C47" display="4. LÄHIYHTEISÖN TALOUSLUVUT "/>
    <hyperlink ref="A136" location="Lähiyhteisöt!C47" display="4.1. Vieras pääoma "/>
    <hyperlink ref="A138" location="Lähiyhteisöt!C51" display="4.4. Vaihtuvat vastaavat "/>
    <hyperlink ref="A189" location="Selvitys!D166" display="Tilinpäätös avustetulta vuodelta "/>
    <hyperlink ref="A191" location="Selvitys!D168" display="Mahdolliset muut liitteet (lukumäärä)"/>
    <hyperlink ref="A39" location="Selvitys!B58" display="6a Nuorisojärjestöt vastaavat"/>
    <hyperlink ref="A103" location="Selvitys!D110" display="Täysipäiväisen henkilöstön lukumäärä "/>
    <hyperlink ref="A105" location="Selvitys!D111" display="Osa-aikaisen henkilöstön lukumäärä "/>
    <hyperlink ref="A107" location="Selvitys!D113" display="Ostopalvelutyöntekijöiden lukumäärä "/>
    <hyperlink ref="A141" location="Tilinpäätöstiedot!A1" display="11.6. Järjestön taloudelliset tunnusluvut "/>
    <hyperlink ref="A118" location="Selvitys!C138" display="11.3. Muut avustukset "/>
    <hyperlink ref="A31" location="Selvitys!D50" display="Ilmoita paikkakuntien lukumäärä, joilla on järjestetty toimintaa"/>
    <hyperlink ref="A50" location="Selvitys!D64" display="Kuvaile, millaisia konkreettisia mahdollisuuksia nuorilla on vaikuttaa koko järjestön päätöksentekoon sekä järjestön nuorisotoimintaan?"/>
    <hyperlink ref="A55" location="Selvitys!D68" display="Selvitysvuotta koskevassa hakemuksessa ilmoitetut korkeintaan 5 tärkeintä tavoitetta "/>
    <hyperlink ref="A57" location="Selvitys!D70" display="Miten tavoitteet saavutettiin? Mitä seuraamis-, mittaamis- ja arvioimistapoja järjestössä hyödynnettiin ja miten tavoitteet saavutettiin näiden perusteella? "/>
    <hyperlink ref="A60" location="Selvitys!D73" display="Jos vastasit kyllä, kuinka palautteet ohjasivat toiminnan kehittämistä?"/>
    <hyperlink ref="A63" location="Selvitys!D75" display="Kuinka sähköisten osallistumisvälineet ohjasivat toimintaa/toiminnan kehittämistä?"/>
    <hyperlink ref="A76" location="Selvitys!C86" display="Vuoden aikana toimintaan osallistuneiden määrä (pl. kv-toiminta) "/>
    <hyperlink ref="A74" location="Selvitys!C85" display="Vuoden aikana järjestettyjen tapahtumien määrä (pl. kv-toiminta) "/>
    <hyperlink ref="A147" location="Tilinpäätöstiedot!D12" display="Julkiset erityisavustukset "/>
    <hyperlink ref="A152" location="Tilinpäätöstiedot!G20" display="Varsinainen toiminta"/>
    <hyperlink ref="A157" location="Toimintakulut!B10" display="Toimintakulut kustannuspaikoittain yhteensä"/>
    <hyperlink ref="A164" location="Tilinpäätöstiedot!D39" display="Ilmoitus- ja tilaustuotot "/>
    <hyperlink ref="A166" location="Tilinpäätöstiedot!D41" display="Liiketoiminnan tuotot "/>
    <hyperlink ref="A169" location="Tilinpäätöstiedot!D47" display="Jäsenmaksukantokulut"/>
    <hyperlink ref="A171" location="Tilinpäätöstiedot!D51" display="Ilmoitusmyynnin ja tilaushallinnon kulut "/>
    <hyperlink ref="A173" location="Tilinpäätöstiedot!D53" display="Liiketoiminnan kulut "/>
    <hyperlink ref="A181" location="Tilinpäätöstiedot!D142" display="Muut ei-avustuskelpoiset kulut: "/>
    <hyperlink ref="A179" location="Tilinpäätöstiedot!D142" display="Poistot"/>
  </hyperlinks>
  <pageMargins left="0.23622047244094491" right="0.23622047244094491" top="0.74803149606299213" bottom="0.74803149606299213" header="0.31496062992125984" footer="0.31496062992125984"/>
  <pageSetup paperSize="9" scale="99" fitToHeight="0" orientation="portrait" r:id="rId2"/>
  <headerFooter>
    <oddHeader>&amp;R&amp;D</oddHeader>
    <oddFooter>&amp;L&amp;10OPETUS- JA KULTTUURIMINISTERIÖ
PL 29
00023 VALTIONEUVOSTO&amp;R&amp;P /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Selvitys</vt:lpstr>
      <vt:lpstr>Tilinpäätöstiedot</vt:lpstr>
      <vt:lpstr>Toimintakulut</vt:lpstr>
      <vt:lpstr>Piirijärjestöt</vt:lpstr>
      <vt:lpstr>Paikallisyhdistykset</vt:lpstr>
      <vt:lpstr>Julkiset_avustukset</vt:lpstr>
      <vt:lpstr>Yksityiset_avustukset</vt:lpstr>
      <vt:lpstr>Lähiyhteisöt</vt:lpstr>
      <vt:lpstr>Ohjeet</vt:lpstr>
      <vt:lpstr>Ohjaus</vt:lpstr>
      <vt:lpstr>Julkiset_avustukset!Print_Area</vt:lpstr>
      <vt:lpstr>Lähiyhteisöt!Print_Area</vt:lpstr>
      <vt:lpstr>Paikallisyhdistykset!Print_Area</vt:lpstr>
      <vt:lpstr>Piirijärjestöt!Print_Area</vt:lpstr>
      <vt:lpstr>Selvitys!Print_Area</vt:lpstr>
      <vt:lpstr>Tilinpäätöstiedot!Print_Area</vt:lpstr>
      <vt:lpstr>Toimintakulut!Print_Area</vt:lpstr>
      <vt:lpstr>Yksityiset_avustukset!Print_Area</vt:lpstr>
      <vt:lpstr>Lähiyhteisöt!Print_Titles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Ruuth Saila</dc:creator>
  <cp:lastModifiedBy>Aino Ropponen</cp:lastModifiedBy>
  <cp:lastPrinted>2017-03-20T12:12:29Z</cp:lastPrinted>
  <dcterms:created xsi:type="dcterms:W3CDTF">2014-06-25T10:06:41Z</dcterms:created>
  <dcterms:modified xsi:type="dcterms:W3CDTF">2018-04-06T08:11:28Z</dcterms:modified>
</cp:coreProperties>
</file>